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-4 кл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3" i="1"/>
  <c r="J192"/>
  <c r="L42" l="1"/>
  <c r="G192" l="1"/>
  <c r="J191"/>
  <c r="I191"/>
  <c r="I192" s="1"/>
  <c r="H191"/>
  <c r="H192" s="1"/>
  <c r="G191"/>
  <c r="I181"/>
  <c r="J181"/>
  <c r="H181"/>
  <c r="G181"/>
  <c r="F173"/>
  <c r="J172"/>
  <c r="I172"/>
  <c r="H172"/>
  <c r="G172"/>
  <c r="H163"/>
  <c r="H173" s="1"/>
  <c r="J163"/>
  <c r="J173" s="1"/>
  <c r="I163"/>
  <c r="I173" s="1"/>
  <c r="G163"/>
  <c r="G173" s="1"/>
  <c r="J154"/>
  <c r="I154"/>
  <c r="H154"/>
  <c r="H155" s="1"/>
  <c r="G154"/>
  <c r="I136"/>
  <c r="F136"/>
  <c r="J135"/>
  <c r="I135"/>
  <c r="H135"/>
  <c r="G135"/>
  <c r="F117"/>
  <c r="F98"/>
  <c r="J97"/>
  <c r="I97"/>
  <c r="H97"/>
  <c r="G97"/>
  <c r="J61"/>
  <c r="I61"/>
  <c r="H61"/>
  <c r="G61"/>
  <c r="J51"/>
  <c r="I51"/>
  <c r="H51"/>
  <c r="G51"/>
  <c r="F43"/>
  <c r="J42"/>
  <c r="J43" s="1"/>
  <c r="I42"/>
  <c r="H42"/>
  <c r="G42"/>
  <c r="F42"/>
  <c r="J32"/>
  <c r="I32"/>
  <c r="I43" s="1"/>
  <c r="H32"/>
  <c r="H43" s="1"/>
  <c r="G32"/>
  <c r="G43" s="1"/>
  <c r="F32"/>
  <c r="I24"/>
  <c r="J23"/>
  <c r="I23"/>
  <c r="H23"/>
  <c r="G23"/>
  <c r="J13"/>
  <c r="J24" s="1"/>
  <c r="I13"/>
  <c r="H13"/>
  <c r="H24" s="1"/>
  <c r="G13"/>
  <c r="G24" s="1"/>
  <c r="K185"/>
  <c r="K184"/>
  <c r="K176"/>
  <c r="K174"/>
  <c r="K167"/>
  <c r="K164"/>
  <c r="K149"/>
  <c r="K147"/>
  <c r="K146"/>
  <c r="K145"/>
  <c r="J144"/>
  <c r="J155" s="1"/>
  <c r="I144"/>
  <c r="I155" s="1"/>
  <c r="H144"/>
  <c r="G144"/>
  <c r="G155" s="1"/>
  <c r="F144"/>
  <c r="K142"/>
  <c r="K139"/>
  <c r="K126"/>
  <c r="J125"/>
  <c r="J136" s="1"/>
  <c r="I125"/>
  <c r="H125"/>
  <c r="H136" s="1"/>
  <c r="G125"/>
  <c r="G136" s="1"/>
  <c r="K120"/>
  <c r="J116" l="1"/>
  <c r="J117" s="1"/>
  <c r="I116"/>
  <c r="H116"/>
  <c r="H117" s="1"/>
  <c r="G116"/>
  <c r="K111"/>
  <c r="K110"/>
  <c r="K109"/>
  <c r="K108"/>
  <c r="K107"/>
  <c r="J106"/>
  <c r="I106"/>
  <c r="I117" s="1"/>
  <c r="H106"/>
  <c r="G106"/>
  <c r="G117" s="1"/>
  <c r="K101"/>
  <c r="K99"/>
  <c r="J88"/>
  <c r="J98" s="1"/>
  <c r="I88"/>
  <c r="I98" s="1"/>
  <c r="H88"/>
  <c r="H98" s="1"/>
  <c r="G88"/>
  <c r="G98" s="1"/>
  <c r="K92"/>
  <c r="K91"/>
  <c r="K90"/>
  <c r="K89"/>
  <c r="K83"/>
  <c r="K81"/>
  <c r="F82"/>
  <c r="K82"/>
  <c r="J79"/>
  <c r="I79"/>
  <c r="I80" s="1"/>
  <c r="I193" s="1"/>
  <c r="H79"/>
  <c r="G79"/>
  <c r="G80" s="1"/>
  <c r="G193" s="1"/>
  <c r="J70"/>
  <c r="J80" s="1"/>
  <c r="I70"/>
  <c r="H70"/>
  <c r="H80" s="1"/>
  <c r="H193" s="1"/>
  <c r="G70"/>
  <c r="K74"/>
  <c r="K73"/>
  <c r="K72"/>
  <c r="K71"/>
  <c r="K65"/>
  <c r="K56"/>
  <c r="K55"/>
  <c r="K54"/>
  <c r="K53"/>
  <c r="K52"/>
  <c r="K49"/>
  <c r="K46"/>
  <c r="F44"/>
  <c r="F51" s="1"/>
  <c r="F62" s="1"/>
  <c r="K44"/>
  <c r="K37"/>
  <c r="K35"/>
  <c r="K34"/>
  <c r="K33"/>
  <c r="K27"/>
  <c r="F20" l="1"/>
  <c r="F23" s="1"/>
  <c r="K18"/>
  <c r="K16"/>
  <c r="K17"/>
  <c r="F8"/>
  <c r="F13" s="1"/>
  <c r="F24" s="1"/>
  <c r="K7"/>
  <c r="L191" l="1"/>
  <c r="L181"/>
  <c r="L172" l="1"/>
  <c r="L163"/>
  <c r="L154" l="1"/>
  <c r="L144"/>
  <c r="L135" l="1"/>
  <c r="L125"/>
  <c r="L116" l="1"/>
  <c r="L106"/>
  <c r="L97" l="1"/>
  <c r="L88"/>
  <c r="L79" l="1"/>
  <c r="L70"/>
  <c r="L61" l="1"/>
  <c r="L51"/>
  <c r="L32" l="1"/>
  <c r="L23" l="1"/>
  <c r="L13"/>
  <c r="F183" l="1"/>
  <c r="K182"/>
  <c r="K179"/>
  <c r="F165"/>
  <c r="K165"/>
  <c r="K158"/>
  <c r="K129"/>
  <c r="K128"/>
  <c r="K127"/>
  <c r="F119"/>
  <c r="K119"/>
  <c r="F72"/>
  <c r="F79" s="1"/>
  <c r="K63"/>
  <c r="F53"/>
  <c r="K14"/>
  <c r="K6"/>
  <c r="B192" l="1"/>
  <c r="A192"/>
  <c r="B182"/>
  <c r="A182"/>
  <c r="F181"/>
  <c r="B173"/>
  <c r="A173"/>
  <c r="B164"/>
  <c r="A164"/>
  <c r="B155"/>
  <c r="A155"/>
  <c r="F154"/>
  <c r="F155" s="1"/>
  <c r="B145"/>
  <c r="A145"/>
  <c r="B136"/>
  <c r="A136"/>
  <c r="B126"/>
  <c r="A126"/>
  <c r="B117"/>
  <c r="A117"/>
  <c r="B107"/>
  <c r="A107"/>
  <c r="B98"/>
  <c r="A98"/>
  <c r="B89"/>
  <c r="A89"/>
  <c r="B80"/>
  <c r="A80"/>
  <c r="B71"/>
  <c r="A71"/>
  <c r="B62"/>
  <c r="A62"/>
  <c r="B52"/>
  <c r="A52"/>
  <c r="B43"/>
  <c r="A43"/>
  <c r="B33"/>
  <c r="A33"/>
  <c r="B24"/>
  <c r="A24"/>
  <c r="B14"/>
  <c r="A14"/>
  <c r="F80" l="1"/>
  <c r="F193" s="1"/>
</calcChain>
</file>

<file path=xl/sharedStrings.xml><?xml version="1.0" encoding="utf-8"?>
<sst xmlns="http://schemas.openxmlformats.org/spreadsheetml/2006/main" count="335" uniqueCount="116">
  <si>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</si>
  <si>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</si>
  <si>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</si>
  <si>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</si>
  <si>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</si>
  <si>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</si>
  <si>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</si>
  <si>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</si>
  <si>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</si>
  <si>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</si>
  <si>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</si>
  <si>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</si>
  <si>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</si>
  <si>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</si>
  <si>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</si>
  <si>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</si>
  <si>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</si>
  <si>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</si>
  <si>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</si>
  <si>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</si>
  <si>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</si>
  <si>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</si>
  <si>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</si>
  <si>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</si>
  <si>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</si>
  <si>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</si>
  <si>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</si>
  <si>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</si>
  <si>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</si>
  <si>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</si>
  <si>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</si>
  <si>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</si>
  <si>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</si>
  <si>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</si>
  <si>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</si>
  <si>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</si>
  <si>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</si>
  <si>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</si>
  <si>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</si>
  <si>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</si>
  <si>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</si>
  <si>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</si>
  <si>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</si>
  <si>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6\73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</si>
  <si>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</si>
  <si>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</si>
  <si>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</si>
  <si>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</si>
  <si>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</si>
  <si>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</si>
  <si>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Омлет натуральный с маслом сливочным</t>
  </si>
  <si>
    <t>4\56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</si>
  <si>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</si>
  <si>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</si>
  <si>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</si>
  <si>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</si>
  <si>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</si>
  <si>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</si>
  <si>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</si>
  <si>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</si>
  <si>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</si>
  <si>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</si>
  <si>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</si>
  <si>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</si>
  <si>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</si>
  <si>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</si>
  <si>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</si>
  <si>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</si>
  <si>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6\57</t>
  </si>
  <si>
    <t>Филе куриное тушеное с овощами</t>
  </si>
  <si>
    <t>9\13</t>
  </si>
  <si>
    <t>Каша жидкая пшенная с маслом сливочным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</si>
  <si>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</si>
  <si>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</si>
  <si>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</si>
  <si>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</si>
  <si>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Тефтели мясные (говядина, свинина) с отрубями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</si>
  <si>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</si>
  <si>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</si>
  <si>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</si>
  <si>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</si>
  <si>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</si>
  <si>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свежих огурцов с растительным маслом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</si>
  <si>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</si>
  <si>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</si>
  <si>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Салат из свежих томатов с растительным маслом</t>
  </si>
  <si>
    <t>Борщ с морской капустой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</si>
  <si>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</si>
  <si>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</si>
  <si>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</si>
  <si>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</si>
  <si>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</si>
  <si>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</si>
  <si>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Салат из свежих овощей (морковь свежая, капуста б/к свежая, огурцы свежие, томаты свежие)</t>
  </si>
  <si>
    <t>11\15</t>
  </si>
  <si>
    <t>Хлеб ржано-пшеничный витаминизированный</t>
  </si>
  <si>
    <t>Соус из абрикоса</t>
  </si>
  <si>
    <t>12\7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</si>
  <si>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</si>
  <si>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</si>
  <si>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</si>
  <si>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</si>
  <si>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Каша молочная жидкая геркулесовая с маслом сливочным и курагой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</si>
  <si>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</si>
  <si>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</si>
  <si>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</si>
  <si>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</si>
  <si>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</si>
  <si>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 xml:space="preserve">Каша молочная жидкая геркулесовая с маслом сливочным и курагой 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</si>
  <si>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</si>
  <si>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</si>
  <si>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</si>
  <si>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</si>
  <si>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МАОУ СОШ №64</t>
  </si>
  <si>
    <t xml:space="preserve">Директор </t>
  </si>
  <si>
    <t>Бурляева Н.Н.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</si>
</sst>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1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14" fillId="6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 vertical="center"/>
    </xf>
    <xf numFmtId="2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left" vertical="center" wrapText="1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17" fontId="14" fillId="8" borderId="4" xfId="1" applyNumberFormat="1" applyFont="1" applyFill="1" applyBorder="1" applyAlignment="1">
      <alignment vertical="center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3" xfId="1"/>
    <cellStyle name="Обычный 3 2" xfId="2"/>
    <cellStyle name="Обычный 3 2 2" xfId="3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zoomScale="80" zoomScaleNormal="80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P157" sqref="P157"/>
    </sheetView>
  </sheetViews>
  <sheetFormatPr defaultRowHeight="12.75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>
      <c r="A1" s="6" t="s">
        <v>7</v>
      </c>
      <c r="B1" s="7"/>
      <c r="C1" s="156" t="s">
        <v>113</v>
      </c>
      <c r="D1" s="157"/>
      <c r="E1" s="157"/>
      <c r="F1" s="8" t="s">
        <v>16</v>
      </c>
      <c r="G1" s="7" t="s">
        <v>17</v>
      </c>
      <c r="H1" s="158" t="s">
        <v>114</v>
      </c>
      <c r="I1" s="158"/>
      <c r="J1" s="158"/>
      <c r="K1" s="158"/>
      <c r="L1" s="7"/>
    </row>
    <row r="2" spans="1:12" ht="15.75">
      <c r="A2" s="9" t="s">
        <v>6</v>
      </c>
      <c r="B2" s="7"/>
      <c r="C2" s="7"/>
      <c r="D2" s="6"/>
      <c r="E2" s="7"/>
      <c r="F2" s="7"/>
      <c r="G2" s="7" t="s">
        <v>18</v>
      </c>
      <c r="H2" s="158" t="s">
        <v>115</v>
      </c>
      <c r="I2" s="158"/>
      <c r="J2" s="158"/>
      <c r="K2" s="158"/>
      <c r="L2" s="7"/>
    </row>
    <row r="3" spans="1:12" ht="17.25" customHeight="1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>
        <v>10</v>
      </c>
      <c r="I3" s="13">
        <v>12</v>
      </c>
      <c r="J3" s="14">
        <v>2025</v>
      </c>
      <c r="K3" s="15"/>
      <c r="L3" s="7"/>
    </row>
    <row r="4" spans="1:12" ht="16.5" thickBot="1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5" t="s">
        <v>35</v>
      </c>
    </row>
    <row r="6" spans="1:12" ht="31.5">
      <c r="A6" s="21">
        <v>1</v>
      </c>
      <c r="B6" s="22">
        <v>1</v>
      </c>
      <c r="C6" s="23" t="s">
        <v>20</v>
      </c>
      <c r="D6" s="24" t="s">
        <v>21</v>
      </c>
      <c r="E6" s="96" t="s">
        <v>81</v>
      </c>
      <c r="F6" s="97">
        <v>210</v>
      </c>
      <c r="G6" s="98">
        <v>8.1999999999999993</v>
      </c>
      <c r="H6" s="98">
        <v>8.9</v>
      </c>
      <c r="I6" s="98">
        <v>31.2</v>
      </c>
      <c r="J6" s="98">
        <v>268</v>
      </c>
      <c r="K6" s="63" t="str">
        <f>"2/71"</f>
        <v>2/71</v>
      </c>
      <c r="L6" s="106">
        <v>45.3</v>
      </c>
    </row>
    <row r="7" spans="1:12" ht="30">
      <c r="A7" s="25"/>
      <c r="B7" s="26"/>
      <c r="C7" s="27"/>
      <c r="D7" s="28"/>
      <c r="E7" s="99" t="s">
        <v>56</v>
      </c>
      <c r="F7" s="100">
        <v>40</v>
      </c>
      <c r="G7" s="101">
        <v>5.14</v>
      </c>
      <c r="H7" s="101">
        <v>11.15</v>
      </c>
      <c r="I7" s="101">
        <v>10.28</v>
      </c>
      <c r="J7" s="101">
        <v>148.50528</v>
      </c>
      <c r="K7" s="63" t="str">
        <f>"1/57"</f>
        <v>1/57</v>
      </c>
      <c r="L7" s="107">
        <v>42.99</v>
      </c>
    </row>
    <row r="8" spans="1:12" ht="15.75">
      <c r="A8" s="25"/>
      <c r="B8" s="26"/>
      <c r="C8" s="27"/>
      <c r="D8" s="30" t="s">
        <v>22</v>
      </c>
      <c r="E8" s="99" t="s">
        <v>54</v>
      </c>
      <c r="F8" s="101" t="str">
        <f>"200"</f>
        <v>200</v>
      </c>
      <c r="G8" s="102">
        <v>0.24</v>
      </c>
      <c r="H8" s="102">
        <v>0.05</v>
      </c>
      <c r="I8" s="102">
        <v>14.07</v>
      </c>
      <c r="J8" s="102">
        <v>55.606942799999999</v>
      </c>
      <c r="K8" s="32" t="s">
        <v>55</v>
      </c>
      <c r="L8" s="108">
        <v>7.34</v>
      </c>
    </row>
    <row r="9" spans="1:12" ht="15.75">
      <c r="A9" s="25"/>
      <c r="B9" s="26"/>
      <c r="C9" s="27"/>
      <c r="D9" s="30" t="s">
        <v>23</v>
      </c>
      <c r="E9" s="103" t="s">
        <v>95</v>
      </c>
      <c r="F9" s="100">
        <v>30</v>
      </c>
      <c r="G9" s="100">
        <v>1.98</v>
      </c>
      <c r="H9" s="100">
        <v>0.36</v>
      </c>
      <c r="I9" s="100">
        <v>12.51</v>
      </c>
      <c r="J9" s="100">
        <v>58.01</v>
      </c>
      <c r="K9" s="32"/>
      <c r="L9" s="108">
        <v>2.71</v>
      </c>
    </row>
    <row r="10" spans="1:12" ht="15.75">
      <c r="A10" s="25"/>
      <c r="B10" s="26"/>
      <c r="C10" s="27"/>
      <c r="D10" s="30" t="s">
        <v>24</v>
      </c>
      <c r="E10" s="104"/>
      <c r="F10" s="100"/>
      <c r="G10" s="100"/>
      <c r="H10" s="100"/>
      <c r="I10" s="100"/>
      <c r="J10" s="100"/>
      <c r="K10" s="32"/>
      <c r="L10" s="3"/>
    </row>
    <row r="11" spans="1:12" ht="15.75">
      <c r="A11" s="25"/>
      <c r="B11" s="26"/>
      <c r="C11" s="27"/>
      <c r="D11" s="28" t="s">
        <v>80</v>
      </c>
      <c r="E11" s="99" t="s">
        <v>96</v>
      </c>
      <c r="F11" s="100">
        <v>40</v>
      </c>
      <c r="G11" s="101">
        <v>0.16</v>
      </c>
      <c r="H11" s="101">
        <v>0</v>
      </c>
      <c r="I11" s="101">
        <v>11.16</v>
      </c>
      <c r="J11" s="101">
        <v>44.8</v>
      </c>
      <c r="K11" s="32" t="s">
        <v>97</v>
      </c>
      <c r="L11" s="107">
        <v>10.3</v>
      </c>
    </row>
    <row r="12" spans="1:12" ht="15.7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>
      <c r="A13" s="35"/>
      <c r="B13" s="36"/>
      <c r="C13" s="37"/>
      <c r="D13" s="38" t="s">
        <v>33</v>
      </c>
      <c r="E13" s="39"/>
      <c r="F13" s="91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108.63999999999999</v>
      </c>
    </row>
    <row r="14" spans="1:12" ht="31.5">
      <c r="A14" s="43">
        <f>A6</f>
        <v>1</v>
      </c>
      <c r="B14" s="44">
        <f>B6</f>
        <v>1</v>
      </c>
      <c r="C14" s="45" t="s">
        <v>25</v>
      </c>
      <c r="D14" s="115" t="s">
        <v>26</v>
      </c>
      <c r="E14" s="96" t="s">
        <v>82</v>
      </c>
      <c r="F14" s="100">
        <v>80</v>
      </c>
      <c r="G14" s="116">
        <v>0.59</v>
      </c>
      <c r="H14" s="116">
        <v>4.7699999999999996</v>
      </c>
      <c r="I14" s="116">
        <v>2.58</v>
      </c>
      <c r="J14" s="116">
        <v>54.033436800000004</v>
      </c>
      <c r="K14" s="117" t="str">
        <f>"7/23"</f>
        <v>7/23</v>
      </c>
      <c r="L14" s="109">
        <v>21.92</v>
      </c>
    </row>
    <row r="15" spans="1:12" ht="18.75">
      <c r="A15" s="25"/>
      <c r="B15" s="26"/>
      <c r="C15" s="27"/>
      <c r="D15" s="115" t="s">
        <v>27</v>
      </c>
      <c r="E15" s="96" t="s">
        <v>42</v>
      </c>
      <c r="F15" s="100">
        <v>250</v>
      </c>
      <c r="G15" s="102">
        <v>5.57</v>
      </c>
      <c r="H15" s="102">
        <v>2.94</v>
      </c>
      <c r="I15" s="102">
        <v>8.9700000000000006</v>
      </c>
      <c r="J15" s="102">
        <v>193.0685</v>
      </c>
      <c r="K15" s="118" t="s">
        <v>43</v>
      </c>
      <c r="L15" s="110">
        <v>42</v>
      </c>
    </row>
    <row r="16" spans="1:12" ht="18.75">
      <c r="A16" s="25"/>
      <c r="B16" s="26"/>
      <c r="C16" s="27"/>
      <c r="D16" s="115" t="s">
        <v>28</v>
      </c>
      <c r="E16" s="119" t="s">
        <v>98</v>
      </c>
      <c r="F16" s="100">
        <v>100</v>
      </c>
      <c r="G16" s="98">
        <v>12.74</v>
      </c>
      <c r="H16" s="98">
        <v>14.22</v>
      </c>
      <c r="I16" s="98">
        <v>41</v>
      </c>
      <c r="J16" s="98">
        <v>191.03884541666667</v>
      </c>
      <c r="K16" s="120" t="str">
        <f>"8/84"</f>
        <v>8/84</v>
      </c>
      <c r="L16" s="111">
        <v>68.7</v>
      </c>
    </row>
    <row r="17" spans="1:12" ht="18.75">
      <c r="A17" s="25"/>
      <c r="B17" s="26"/>
      <c r="C17" s="27"/>
      <c r="D17" s="115" t="s">
        <v>29</v>
      </c>
      <c r="E17" s="121" t="s">
        <v>44</v>
      </c>
      <c r="F17" s="100">
        <v>150</v>
      </c>
      <c r="G17" s="100">
        <v>5.65</v>
      </c>
      <c r="H17" s="100">
        <v>4.07</v>
      </c>
      <c r="I17" s="100">
        <v>35.42</v>
      </c>
      <c r="J17" s="100">
        <v>200.44</v>
      </c>
      <c r="K17" s="120" t="str">
        <f>"5/54"</f>
        <v>5/54</v>
      </c>
      <c r="L17" s="111">
        <v>20.67</v>
      </c>
    </row>
    <row r="18" spans="1:12" ht="18.75">
      <c r="A18" s="25"/>
      <c r="B18" s="26"/>
      <c r="C18" s="27"/>
      <c r="D18" s="115" t="s">
        <v>30</v>
      </c>
      <c r="E18" s="99" t="s">
        <v>99</v>
      </c>
      <c r="F18" s="100">
        <v>200</v>
      </c>
      <c r="G18" s="98">
        <v>0.12</v>
      </c>
      <c r="H18" s="98">
        <v>0.03</v>
      </c>
      <c r="I18" s="98">
        <v>19.420000000000002</v>
      </c>
      <c r="J18" s="98">
        <v>74.789660999999995</v>
      </c>
      <c r="K18" s="99" t="str">
        <f>"11/7"</f>
        <v>11/7</v>
      </c>
      <c r="L18" s="110">
        <v>6.06</v>
      </c>
    </row>
    <row r="19" spans="1:12" ht="18.75">
      <c r="A19" s="25"/>
      <c r="B19" s="26"/>
      <c r="C19" s="27"/>
      <c r="D19" s="115" t="s">
        <v>31</v>
      </c>
      <c r="E19" s="121" t="s">
        <v>47</v>
      </c>
      <c r="F19" s="100">
        <v>40</v>
      </c>
      <c r="G19" s="100">
        <v>2.64</v>
      </c>
      <c r="H19" s="122">
        <v>0.48</v>
      </c>
      <c r="I19" s="122">
        <v>16.68</v>
      </c>
      <c r="J19" s="122">
        <v>77.352000000000004</v>
      </c>
      <c r="K19" s="118"/>
      <c r="L19" s="110">
        <v>1.8</v>
      </c>
    </row>
    <row r="20" spans="1:12" ht="18.75">
      <c r="A20" s="25"/>
      <c r="B20" s="26"/>
      <c r="C20" s="27"/>
      <c r="D20" s="115" t="s">
        <v>32</v>
      </c>
      <c r="E20" s="103" t="s">
        <v>95</v>
      </c>
      <c r="F20" s="123" t="str">
        <f>"50"</f>
        <v>50</v>
      </c>
      <c r="G20" s="98">
        <v>3.3</v>
      </c>
      <c r="H20" s="98">
        <v>0.6</v>
      </c>
      <c r="I20" s="98">
        <v>15.85</v>
      </c>
      <c r="J20" s="98">
        <v>96.69</v>
      </c>
      <c r="K20" s="118"/>
      <c r="L20" s="110">
        <v>1.8</v>
      </c>
    </row>
    <row r="21" spans="1:12" ht="15.75">
      <c r="A21" s="25"/>
      <c r="B21" s="26"/>
      <c r="C21" s="27"/>
      <c r="D21" s="124"/>
      <c r="E21" s="104"/>
      <c r="F21" s="100"/>
      <c r="G21" s="100"/>
      <c r="H21" s="100"/>
      <c r="I21" s="100"/>
      <c r="J21" s="100"/>
      <c r="K21" s="118"/>
      <c r="L21" s="3"/>
    </row>
    <row r="22" spans="1:12" ht="15.7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>
      <c r="A23" s="25"/>
      <c r="B23" s="26"/>
      <c r="C23" s="50"/>
      <c r="D23" s="51" t="s">
        <v>33</v>
      </c>
      <c r="E23" s="52"/>
      <c r="F23" s="92">
        <f>F14+F15+F16+F17+F18+F19+F20</f>
        <v>870</v>
      </c>
      <c r="G23" s="70">
        <f>G14+G15+G16+G17+G18+G19+G20</f>
        <v>30.61</v>
      </c>
      <c r="H23" s="70">
        <f>H14+H15+H16+H17+H18+H19+H20</f>
        <v>27.110000000000003</v>
      </c>
      <c r="I23" s="70">
        <f>I14+I15+I16+I17+I18+I19+I20</f>
        <v>139.91999999999999</v>
      </c>
      <c r="J23" s="70">
        <f>J14+J15+J16+J17+J18+J19+J20</f>
        <v>887.41244321666659</v>
      </c>
      <c r="K23" s="54"/>
      <c r="L23" s="5">
        <f>SUM(L14:L22)</f>
        <v>162.95000000000005</v>
      </c>
    </row>
    <row r="24" spans="1:12" ht="16.5" thickBot="1">
      <c r="A24" s="55">
        <f>A6</f>
        <v>1</v>
      </c>
      <c r="B24" s="56">
        <f>B6</f>
        <v>1</v>
      </c>
      <c r="C24" s="159" t="s">
        <v>4</v>
      </c>
      <c r="D24" s="160"/>
      <c r="E24" s="57"/>
      <c r="F24" s="58">
        <f>F13+F23</f>
        <v>1390</v>
      </c>
      <c r="G24" s="90">
        <f>G13+G23</f>
        <v>46.33</v>
      </c>
      <c r="H24" s="90">
        <f>H13+H23</f>
        <v>47.570000000000007</v>
      </c>
      <c r="I24" s="90">
        <f>I13+I23</f>
        <v>219.14</v>
      </c>
      <c r="J24" s="90">
        <f>J13+J23</f>
        <v>1462.3346660166667</v>
      </c>
      <c r="K24" s="79"/>
      <c r="L24" s="84"/>
    </row>
    <row r="25" spans="1:12" ht="15.75">
      <c r="A25" s="21">
        <v>1</v>
      </c>
      <c r="B25" s="22">
        <v>2</v>
      </c>
      <c r="C25" s="23" t="s">
        <v>20</v>
      </c>
      <c r="D25" s="24" t="s">
        <v>21</v>
      </c>
      <c r="E25" s="59" t="s">
        <v>50</v>
      </c>
      <c r="F25" s="97">
        <v>150</v>
      </c>
      <c r="G25" s="88">
        <v>13.79</v>
      </c>
      <c r="H25" s="88">
        <v>14.3</v>
      </c>
      <c r="I25" s="88">
        <v>3.57</v>
      </c>
      <c r="J25" s="88">
        <v>251.03</v>
      </c>
      <c r="K25" s="60" t="s">
        <v>51</v>
      </c>
      <c r="L25" s="106">
        <v>58.16</v>
      </c>
    </row>
    <row r="26" spans="1:12" ht="31.5">
      <c r="A26" s="25"/>
      <c r="B26" s="26"/>
      <c r="C26" s="27"/>
      <c r="D26" s="28"/>
      <c r="E26" s="31" t="s">
        <v>48</v>
      </c>
      <c r="F26" s="100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49</v>
      </c>
      <c r="L26" s="107">
        <v>19.649999999999999</v>
      </c>
    </row>
    <row r="27" spans="1:12" ht="15.75">
      <c r="A27" s="25"/>
      <c r="B27" s="26"/>
      <c r="C27" s="27"/>
      <c r="D27" s="30" t="s">
        <v>22</v>
      </c>
      <c r="E27" s="89" t="s">
        <v>60</v>
      </c>
      <c r="F27" s="100">
        <v>200</v>
      </c>
      <c r="G27" s="88">
        <v>0.18</v>
      </c>
      <c r="H27" s="88">
        <v>0.04</v>
      </c>
      <c r="I27" s="88">
        <v>13.75</v>
      </c>
      <c r="J27" s="88">
        <v>53.136642799999997</v>
      </c>
      <c r="K27" s="89" t="str">
        <f>"11/56"</f>
        <v>11/56</v>
      </c>
      <c r="L27" s="108">
        <v>3.34</v>
      </c>
    </row>
    <row r="28" spans="1:12" ht="15.75">
      <c r="A28" s="25"/>
      <c r="B28" s="26"/>
      <c r="C28" s="27"/>
      <c r="D28" s="30" t="s">
        <v>23</v>
      </c>
      <c r="E28" s="31" t="s">
        <v>95</v>
      </c>
      <c r="F28" s="100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8">
        <v>1.8</v>
      </c>
    </row>
    <row r="29" spans="1:12" ht="15.75">
      <c r="A29" s="25"/>
      <c r="B29" s="26"/>
      <c r="C29" s="27"/>
      <c r="D29" s="30" t="s">
        <v>24</v>
      </c>
      <c r="E29" s="33" t="s">
        <v>52</v>
      </c>
      <c r="F29" s="100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8">
        <v>25.69</v>
      </c>
    </row>
    <row r="30" spans="1:12" ht="15.75">
      <c r="A30" s="25"/>
      <c r="B30" s="26"/>
      <c r="C30" s="27"/>
      <c r="D30" s="28"/>
      <c r="E30" s="34"/>
      <c r="F30" s="100"/>
      <c r="G30" s="29"/>
      <c r="H30" s="29"/>
      <c r="I30" s="29"/>
      <c r="J30" s="29"/>
      <c r="K30" s="32"/>
      <c r="L30" s="3"/>
    </row>
    <row r="31" spans="1:12" ht="15.7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108.64</v>
      </c>
    </row>
    <row r="33" spans="1:12" ht="30">
      <c r="A33" s="43">
        <f>A25</f>
        <v>1</v>
      </c>
      <c r="B33" s="44">
        <f>B25</f>
        <v>2</v>
      </c>
      <c r="C33" s="45" t="s">
        <v>25</v>
      </c>
      <c r="D33" s="115" t="s">
        <v>26</v>
      </c>
      <c r="E33" s="99" t="s">
        <v>93</v>
      </c>
      <c r="F33" s="100">
        <v>80</v>
      </c>
      <c r="G33" s="98">
        <v>0.95</v>
      </c>
      <c r="H33" s="98">
        <v>4.8</v>
      </c>
      <c r="I33" s="98">
        <v>4.74</v>
      </c>
      <c r="J33" s="98">
        <v>63.531988800000001</v>
      </c>
      <c r="K33" s="99" t="str">
        <f>"7/48"</f>
        <v>7/48</v>
      </c>
      <c r="L33" s="109">
        <v>21.73</v>
      </c>
    </row>
    <row r="34" spans="1:12" ht="30">
      <c r="A34" s="25"/>
      <c r="B34" s="26"/>
      <c r="C34" s="27"/>
      <c r="D34" s="115" t="s">
        <v>27</v>
      </c>
      <c r="E34" s="99" t="s">
        <v>66</v>
      </c>
      <c r="F34" s="100">
        <v>250</v>
      </c>
      <c r="G34" s="102">
        <v>5.44</v>
      </c>
      <c r="H34" s="102">
        <v>10.25</v>
      </c>
      <c r="I34" s="102">
        <v>37.5</v>
      </c>
      <c r="J34" s="102">
        <v>278.07159458333302</v>
      </c>
      <c r="K34" s="99" t="str">
        <f>"6/57 (2004 № 139)"</f>
        <v>6/57 (2004 № 139)</v>
      </c>
      <c r="L34" s="110">
        <v>42</v>
      </c>
    </row>
    <row r="35" spans="1:12" ht="18.75">
      <c r="A35" s="25"/>
      <c r="B35" s="26"/>
      <c r="C35" s="27"/>
      <c r="D35" s="115" t="s">
        <v>28</v>
      </c>
      <c r="E35" s="125" t="s">
        <v>100</v>
      </c>
      <c r="F35" s="100">
        <v>200</v>
      </c>
      <c r="G35" s="102">
        <v>15.55</v>
      </c>
      <c r="H35" s="102">
        <v>15.7</v>
      </c>
      <c r="I35" s="102">
        <v>48.29</v>
      </c>
      <c r="J35" s="102">
        <v>408.6</v>
      </c>
      <c r="K35" s="126" t="str">
        <f>"9/17"</f>
        <v>9/17</v>
      </c>
      <c r="L35" s="111">
        <v>87.64</v>
      </c>
    </row>
    <row r="36" spans="1:12" ht="15.75">
      <c r="A36" s="25"/>
      <c r="B36" s="26"/>
      <c r="C36" s="27"/>
      <c r="D36" s="115" t="s">
        <v>29</v>
      </c>
      <c r="E36" s="104"/>
      <c r="F36" s="100"/>
      <c r="G36" s="100"/>
      <c r="H36" s="100"/>
      <c r="I36" s="100"/>
      <c r="J36" s="100"/>
      <c r="K36" s="118"/>
      <c r="L36" s="3"/>
    </row>
    <row r="37" spans="1:12" ht="18.75">
      <c r="A37" s="25"/>
      <c r="B37" s="26"/>
      <c r="C37" s="27"/>
      <c r="D37" s="115" t="s">
        <v>30</v>
      </c>
      <c r="E37" s="99" t="s">
        <v>101</v>
      </c>
      <c r="F37" s="100">
        <v>200</v>
      </c>
      <c r="G37" s="102">
        <v>0.14000000000000001</v>
      </c>
      <c r="H37" s="102">
        <v>0.1</v>
      </c>
      <c r="I37" s="102">
        <v>21.64</v>
      </c>
      <c r="J37" s="102">
        <v>83.962620000000015</v>
      </c>
      <c r="K37" s="99" t="str">
        <f>"11/52"</f>
        <v>11/52</v>
      </c>
      <c r="L37" s="110">
        <v>4.38</v>
      </c>
    </row>
    <row r="38" spans="1:12" ht="18.75">
      <c r="A38" s="25"/>
      <c r="B38" s="26"/>
      <c r="C38" s="27"/>
      <c r="D38" s="115" t="s">
        <v>31</v>
      </c>
      <c r="E38" s="121" t="s">
        <v>47</v>
      </c>
      <c r="F38" s="100">
        <v>40</v>
      </c>
      <c r="G38" s="100">
        <v>2.64</v>
      </c>
      <c r="H38" s="100">
        <v>0.48</v>
      </c>
      <c r="I38" s="122">
        <v>16.68</v>
      </c>
      <c r="J38" s="122">
        <v>77.352000000000004</v>
      </c>
      <c r="K38" s="118"/>
      <c r="L38" s="110">
        <v>3.6</v>
      </c>
    </row>
    <row r="39" spans="1:12" ht="18.75">
      <c r="A39" s="25"/>
      <c r="B39" s="26"/>
      <c r="C39" s="27"/>
      <c r="D39" s="30" t="s">
        <v>32</v>
      </c>
      <c r="E39" s="33" t="s">
        <v>95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10">
        <v>3.6</v>
      </c>
    </row>
    <row r="40" spans="1:12" ht="15.7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27.360000000000003</v>
      </c>
      <c r="H42" s="70">
        <f>H33+H34+H35+H37+H38+H39</f>
        <v>31.810000000000002</v>
      </c>
      <c r="I42" s="70">
        <f>I33+I34+I35+I37+I38+I39</f>
        <v>145.53</v>
      </c>
      <c r="J42" s="70">
        <f>J33+J34+J35+J37+J38+J39</f>
        <v>988.87020338333309</v>
      </c>
      <c r="K42" s="62"/>
      <c r="L42" s="87">
        <f>SUM(L33:L41)</f>
        <v>162.94999999999999</v>
      </c>
    </row>
    <row r="43" spans="1:12" ht="15.75" customHeight="1" thickBot="1">
      <c r="A43" s="55">
        <f>A25</f>
        <v>1</v>
      </c>
      <c r="B43" s="56">
        <f>B25</f>
        <v>2</v>
      </c>
      <c r="C43" s="159" t="s">
        <v>4</v>
      </c>
      <c r="D43" s="160"/>
      <c r="E43" s="57"/>
      <c r="F43" s="58">
        <f>F32+F42</f>
        <v>1340</v>
      </c>
      <c r="G43" s="90">
        <f>G32+G42</f>
        <v>46.93</v>
      </c>
      <c r="H43" s="90">
        <f>H32+H42</f>
        <v>49.96</v>
      </c>
      <c r="I43" s="90">
        <f>I32+I42</f>
        <v>196.42000000000002</v>
      </c>
      <c r="J43" s="90">
        <f>J32+J42</f>
        <v>1478.756846183333</v>
      </c>
      <c r="K43" s="80"/>
      <c r="L43" s="87"/>
    </row>
    <row r="44" spans="1:12" ht="30">
      <c r="A44" s="21">
        <v>1</v>
      </c>
      <c r="B44" s="22">
        <v>3</v>
      </c>
      <c r="C44" s="23" t="s">
        <v>20</v>
      </c>
      <c r="D44" s="127" t="s">
        <v>21</v>
      </c>
      <c r="E44" s="99" t="s">
        <v>102</v>
      </c>
      <c r="F44" s="101" t="str">
        <f>"230"</f>
        <v>230</v>
      </c>
      <c r="G44" s="101">
        <v>6.76</v>
      </c>
      <c r="H44" s="101">
        <v>9.01</v>
      </c>
      <c r="I44" s="101">
        <v>36.01</v>
      </c>
      <c r="J44" s="101">
        <v>245.483739668</v>
      </c>
      <c r="K44" s="99" t="str">
        <f>"2/62/1"</f>
        <v>2/62/1</v>
      </c>
      <c r="L44" s="106">
        <v>34.479999999999997</v>
      </c>
    </row>
    <row r="45" spans="1:12" ht="31.5">
      <c r="A45" s="25"/>
      <c r="B45" s="26"/>
      <c r="C45" s="27"/>
      <c r="D45" s="115"/>
      <c r="E45" s="121" t="s">
        <v>56</v>
      </c>
      <c r="F45" s="100">
        <v>40</v>
      </c>
      <c r="G45" s="101">
        <v>5.14</v>
      </c>
      <c r="H45" s="101">
        <v>11.15</v>
      </c>
      <c r="I45" s="101">
        <v>10.28</v>
      </c>
      <c r="J45" s="101">
        <v>148.50528</v>
      </c>
      <c r="K45" s="118" t="s">
        <v>57</v>
      </c>
      <c r="L45" s="107">
        <v>39.549999999999997</v>
      </c>
    </row>
    <row r="46" spans="1:12" ht="15.75">
      <c r="A46" s="25"/>
      <c r="B46" s="26"/>
      <c r="C46" s="27"/>
      <c r="D46" s="115" t="s">
        <v>22</v>
      </c>
      <c r="E46" s="99" t="s">
        <v>39</v>
      </c>
      <c r="F46" s="100">
        <v>200</v>
      </c>
      <c r="G46" s="101">
        <v>3.64</v>
      </c>
      <c r="H46" s="101">
        <v>2.73</v>
      </c>
      <c r="I46" s="101">
        <v>11.3</v>
      </c>
      <c r="J46" s="101">
        <v>96.569047999999995</v>
      </c>
      <c r="K46" s="99" t="str">
        <f>"11/51"</f>
        <v>11/51</v>
      </c>
      <c r="L46" s="108">
        <v>17.59</v>
      </c>
    </row>
    <row r="47" spans="1:12" ht="15.75">
      <c r="A47" s="25"/>
      <c r="B47" s="26"/>
      <c r="C47" s="27"/>
      <c r="D47" s="115" t="s">
        <v>23</v>
      </c>
      <c r="E47" s="128" t="s">
        <v>95</v>
      </c>
      <c r="F47" s="100">
        <v>20</v>
      </c>
      <c r="G47" s="100">
        <v>1.32</v>
      </c>
      <c r="H47" s="100">
        <v>0.24</v>
      </c>
      <c r="I47" s="100">
        <v>8.34</v>
      </c>
      <c r="J47" s="100">
        <v>38.68</v>
      </c>
      <c r="K47" s="118"/>
      <c r="L47" s="108">
        <v>1.8</v>
      </c>
    </row>
    <row r="48" spans="1:12" ht="15.75">
      <c r="A48" s="25"/>
      <c r="B48" s="26"/>
      <c r="C48" s="27"/>
      <c r="D48" s="115" t="s">
        <v>24</v>
      </c>
      <c r="E48" s="104"/>
      <c r="F48" s="100"/>
      <c r="G48" s="100"/>
      <c r="H48" s="100"/>
      <c r="I48" s="100"/>
      <c r="J48" s="100"/>
      <c r="K48" s="118"/>
      <c r="L48" s="3"/>
    </row>
    <row r="49" spans="1:12" ht="15.75">
      <c r="A49" s="25"/>
      <c r="B49" s="26"/>
      <c r="C49" s="27"/>
      <c r="D49" s="124" t="s">
        <v>80</v>
      </c>
      <c r="E49" s="99" t="s">
        <v>40</v>
      </c>
      <c r="F49" s="100">
        <v>40</v>
      </c>
      <c r="G49" s="101">
        <v>0.19</v>
      </c>
      <c r="H49" s="101">
        <v>0.12</v>
      </c>
      <c r="I49" s="101">
        <v>0.48</v>
      </c>
      <c r="J49" s="101">
        <v>48.192010000000003</v>
      </c>
      <c r="K49" s="99" t="str">
        <f>"12/2"</f>
        <v>12/2</v>
      </c>
      <c r="L49" s="107">
        <v>15.22</v>
      </c>
    </row>
    <row r="50" spans="1:12" ht="15.7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>
      <c r="A51" s="35"/>
      <c r="B51" s="36"/>
      <c r="C51" s="37"/>
      <c r="D51" s="38" t="s">
        <v>33</v>
      </c>
      <c r="E51" s="39"/>
      <c r="F51" s="91">
        <f>F44+F45+F46+F47+F49</f>
        <v>530</v>
      </c>
      <c r="G51" s="74">
        <f>G44+G45+G46+G47+G49</f>
        <v>17.05</v>
      </c>
      <c r="H51" s="74">
        <f>H44+H45+H46+H47+H49</f>
        <v>23.25</v>
      </c>
      <c r="I51" s="74">
        <f>I44+I45+I46+I47+I49</f>
        <v>66.410000000000011</v>
      </c>
      <c r="J51" s="74">
        <f>J44+J45+J46+J47+J49</f>
        <v>577.43007766799997</v>
      </c>
      <c r="K51" s="42"/>
      <c r="L51" s="4">
        <f>SUM(L44:L50)</f>
        <v>108.64</v>
      </c>
    </row>
    <row r="52" spans="1:12" ht="30">
      <c r="A52" s="43">
        <f>A44</f>
        <v>1</v>
      </c>
      <c r="B52" s="44">
        <f>B44</f>
        <v>3</v>
      </c>
      <c r="C52" s="45" t="s">
        <v>25</v>
      </c>
      <c r="D52" s="115" t="s">
        <v>26</v>
      </c>
      <c r="E52" s="99" t="s">
        <v>73</v>
      </c>
      <c r="F52" s="100">
        <v>80</v>
      </c>
      <c r="G52" s="102">
        <v>1.07</v>
      </c>
      <c r="H52" s="102">
        <v>2.42</v>
      </c>
      <c r="I52" s="102">
        <v>9.68</v>
      </c>
      <c r="J52" s="102">
        <v>83.935911808000014</v>
      </c>
      <c r="K52" s="99" t="str">
        <f>"7/19"</f>
        <v>7/19</v>
      </c>
      <c r="L52" s="109">
        <v>14.26</v>
      </c>
    </row>
    <row r="53" spans="1:12" ht="18.75">
      <c r="A53" s="25"/>
      <c r="B53" s="26"/>
      <c r="C53" s="27"/>
      <c r="D53" s="115" t="s">
        <v>27</v>
      </c>
      <c r="E53" s="125" t="s">
        <v>103</v>
      </c>
      <c r="F53" s="129" t="str">
        <f>"250"</f>
        <v>250</v>
      </c>
      <c r="G53" s="102">
        <v>5.55</v>
      </c>
      <c r="H53" s="102">
        <v>5.89</v>
      </c>
      <c r="I53" s="102">
        <v>17.95</v>
      </c>
      <c r="J53" s="102">
        <v>159.789054783333</v>
      </c>
      <c r="K53" s="130" t="str">
        <f>"6/51"</f>
        <v>6/51</v>
      </c>
      <c r="L53" s="110">
        <v>42</v>
      </c>
    </row>
    <row r="54" spans="1:12" ht="18.75">
      <c r="A54" s="25"/>
      <c r="B54" s="26"/>
      <c r="C54" s="27"/>
      <c r="D54" s="115" t="s">
        <v>28</v>
      </c>
      <c r="E54" s="99" t="s">
        <v>76</v>
      </c>
      <c r="F54" s="131">
        <v>90</v>
      </c>
      <c r="G54" s="102">
        <v>13.67</v>
      </c>
      <c r="H54" s="102">
        <v>18.98</v>
      </c>
      <c r="I54" s="102">
        <v>16.12</v>
      </c>
      <c r="J54" s="102">
        <v>327.07</v>
      </c>
      <c r="K54" s="99" t="str">
        <f>"8/26"</f>
        <v>8/26</v>
      </c>
      <c r="L54" s="111">
        <v>69.59</v>
      </c>
    </row>
    <row r="55" spans="1:12" ht="18.75">
      <c r="A55" s="25"/>
      <c r="B55" s="26"/>
      <c r="C55" s="27"/>
      <c r="D55" s="115" t="s">
        <v>29</v>
      </c>
      <c r="E55" s="125" t="s">
        <v>59</v>
      </c>
      <c r="F55" s="100">
        <v>150</v>
      </c>
      <c r="G55" s="102">
        <v>3.28</v>
      </c>
      <c r="H55" s="102">
        <v>3.6</v>
      </c>
      <c r="I55" s="102">
        <v>22.92</v>
      </c>
      <c r="J55" s="102">
        <v>141.82954050000001</v>
      </c>
      <c r="K55" s="125" t="str">
        <f>"5/58"</f>
        <v>5/58</v>
      </c>
      <c r="L55" s="111">
        <v>29.8</v>
      </c>
    </row>
    <row r="56" spans="1:12" ht="18.75">
      <c r="A56" s="25"/>
      <c r="B56" s="26"/>
      <c r="C56" s="27"/>
      <c r="D56" s="115" t="s">
        <v>30</v>
      </c>
      <c r="E56" s="99" t="s">
        <v>64</v>
      </c>
      <c r="F56" s="100">
        <v>200</v>
      </c>
      <c r="G56" s="102">
        <v>0.24</v>
      </c>
      <c r="H56" s="102">
        <v>0.05</v>
      </c>
      <c r="I56" s="102">
        <v>36.17</v>
      </c>
      <c r="J56" s="102">
        <v>55.606942799999999</v>
      </c>
      <c r="K56" s="99" t="str">
        <f>"11/53"</f>
        <v>11/53</v>
      </c>
      <c r="L56" s="110">
        <v>3.7</v>
      </c>
    </row>
    <row r="57" spans="1:12" ht="18.75">
      <c r="A57" s="25"/>
      <c r="B57" s="26"/>
      <c r="C57" s="27"/>
      <c r="D57" s="115" t="s">
        <v>31</v>
      </c>
      <c r="E57" s="132" t="s">
        <v>47</v>
      </c>
      <c r="F57" s="100">
        <v>40</v>
      </c>
      <c r="G57" s="122">
        <v>2.64</v>
      </c>
      <c r="H57" s="122">
        <v>0.48</v>
      </c>
      <c r="I57" s="122">
        <v>16.68</v>
      </c>
      <c r="J57" s="122">
        <v>77.352000000000004</v>
      </c>
      <c r="K57" s="118"/>
      <c r="L57" s="110">
        <v>1.8</v>
      </c>
    </row>
    <row r="58" spans="1:12" ht="18.75">
      <c r="A58" s="25"/>
      <c r="B58" s="26"/>
      <c r="C58" s="27"/>
      <c r="D58" s="115" t="s">
        <v>32</v>
      </c>
      <c r="E58" s="133" t="s">
        <v>95</v>
      </c>
      <c r="F58" s="100">
        <v>40</v>
      </c>
      <c r="G58" s="122">
        <v>2.64</v>
      </c>
      <c r="H58" s="122">
        <v>0.48</v>
      </c>
      <c r="I58" s="122">
        <v>16.68</v>
      </c>
      <c r="J58" s="122">
        <v>77.352000000000004</v>
      </c>
      <c r="K58" s="118"/>
      <c r="L58" s="110">
        <v>1.8</v>
      </c>
    </row>
    <row r="59" spans="1:12" ht="15.7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65">
        <f>J52+J53+J54+J55+J56+J57+J58</f>
        <v>922.93544989133295</v>
      </c>
      <c r="K61" s="62"/>
      <c r="L61" s="5">
        <f>SUM(L52:L60)</f>
        <v>162.95000000000002</v>
      </c>
    </row>
    <row r="62" spans="1:12" ht="15.75" customHeight="1" thickBot="1">
      <c r="A62" s="55">
        <f>A44</f>
        <v>1</v>
      </c>
      <c r="B62" s="56">
        <f>B44</f>
        <v>3</v>
      </c>
      <c r="C62" s="161" t="s">
        <v>4</v>
      </c>
      <c r="D62" s="162"/>
      <c r="E62" s="66"/>
      <c r="F62" s="67">
        <f>F51+F61</f>
        <v>1380</v>
      </c>
      <c r="G62" s="68">
        <v>44.84</v>
      </c>
      <c r="H62" s="68">
        <v>54.15</v>
      </c>
      <c r="I62" s="69">
        <v>202.61</v>
      </c>
      <c r="J62" s="69">
        <v>1500.37</v>
      </c>
      <c r="K62" s="81"/>
      <c r="L62" s="85"/>
    </row>
    <row r="63" spans="1:12" ht="15.75">
      <c r="A63" s="21">
        <v>1</v>
      </c>
      <c r="B63" s="22">
        <v>4</v>
      </c>
      <c r="C63" s="23" t="s">
        <v>20</v>
      </c>
      <c r="D63" s="127" t="s">
        <v>21</v>
      </c>
      <c r="E63" s="96" t="s">
        <v>84</v>
      </c>
      <c r="F63" s="134">
        <v>90</v>
      </c>
      <c r="G63" s="101">
        <v>6.23</v>
      </c>
      <c r="H63" s="101">
        <v>4.84</v>
      </c>
      <c r="I63" s="101">
        <v>13.24</v>
      </c>
      <c r="J63" s="101">
        <v>163.63</v>
      </c>
      <c r="K63" s="135" t="str">
        <f>"9/10"</f>
        <v>9/10</v>
      </c>
      <c r="L63" s="108">
        <v>59.4</v>
      </c>
    </row>
    <row r="64" spans="1:12" ht="15.75">
      <c r="A64" s="25"/>
      <c r="B64" s="26"/>
      <c r="C64" s="27"/>
      <c r="D64" s="115" t="s">
        <v>29</v>
      </c>
      <c r="E64" s="125" t="s">
        <v>105</v>
      </c>
      <c r="F64" s="136">
        <v>150</v>
      </c>
      <c r="G64" s="123">
        <v>7.8</v>
      </c>
      <c r="H64" s="123">
        <v>8.1</v>
      </c>
      <c r="I64" s="123">
        <v>34.200000000000003</v>
      </c>
      <c r="J64" s="123">
        <v>251.93</v>
      </c>
      <c r="K64" s="125" t="s">
        <v>104</v>
      </c>
      <c r="L64" s="108">
        <v>15.48</v>
      </c>
    </row>
    <row r="65" spans="1:12" ht="15.75">
      <c r="A65" s="25"/>
      <c r="B65" s="26"/>
      <c r="C65" s="27"/>
      <c r="D65" s="115" t="s">
        <v>22</v>
      </c>
      <c r="E65" s="99" t="s">
        <v>67</v>
      </c>
      <c r="F65" s="100">
        <v>200</v>
      </c>
      <c r="G65" s="102">
        <v>0.18</v>
      </c>
      <c r="H65" s="102">
        <v>0.05</v>
      </c>
      <c r="I65" s="102">
        <v>9.6300000000000008</v>
      </c>
      <c r="J65" s="102">
        <v>37.582527999999996</v>
      </c>
      <c r="K65" s="99" t="str">
        <f>"11/18"</f>
        <v>11/18</v>
      </c>
      <c r="L65" s="108">
        <v>4.0599999999999996</v>
      </c>
    </row>
    <row r="66" spans="1:12" ht="15.75">
      <c r="A66" s="25"/>
      <c r="B66" s="26"/>
      <c r="C66" s="27"/>
      <c r="D66" s="115" t="s">
        <v>23</v>
      </c>
      <c r="E66" s="137" t="s">
        <v>95</v>
      </c>
      <c r="F66" s="100">
        <v>20</v>
      </c>
      <c r="G66" s="100">
        <v>1.32</v>
      </c>
      <c r="H66" s="100">
        <v>0.24</v>
      </c>
      <c r="I66" s="122">
        <v>8.34</v>
      </c>
      <c r="J66" s="122">
        <v>38.676000000000002</v>
      </c>
      <c r="K66" s="118"/>
      <c r="L66" s="107">
        <v>1.8</v>
      </c>
    </row>
    <row r="67" spans="1:12" ht="15.75">
      <c r="A67" s="25"/>
      <c r="B67" s="26"/>
      <c r="C67" s="27"/>
      <c r="D67" s="115" t="s">
        <v>24</v>
      </c>
      <c r="E67" s="128" t="s">
        <v>52</v>
      </c>
      <c r="F67" s="100">
        <v>130</v>
      </c>
      <c r="G67" s="100">
        <v>0.52</v>
      </c>
      <c r="H67" s="100">
        <v>0.52</v>
      </c>
      <c r="I67" s="100">
        <v>15.08</v>
      </c>
      <c r="J67" s="100">
        <v>63.28</v>
      </c>
      <c r="K67" s="118"/>
      <c r="L67" s="107">
        <v>25.69</v>
      </c>
    </row>
    <row r="68" spans="1:12" ht="15.75">
      <c r="A68" s="25"/>
      <c r="B68" s="26"/>
      <c r="C68" s="27"/>
      <c r="D68" s="115" t="s">
        <v>23</v>
      </c>
      <c r="E68" s="121" t="s">
        <v>63</v>
      </c>
      <c r="F68" s="100">
        <v>20</v>
      </c>
      <c r="G68" s="100">
        <v>1.54</v>
      </c>
      <c r="H68" s="100">
        <v>0.6</v>
      </c>
      <c r="I68" s="100">
        <v>10.66</v>
      </c>
      <c r="J68" s="100">
        <v>53.9</v>
      </c>
      <c r="K68" s="118"/>
      <c r="L68" s="107">
        <v>2.21</v>
      </c>
    </row>
    <row r="69" spans="1:12" ht="15.75">
      <c r="A69" s="25"/>
      <c r="B69" s="26"/>
      <c r="C69" s="27"/>
      <c r="D69" s="124"/>
      <c r="E69" s="104"/>
      <c r="F69" s="100"/>
      <c r="G69" s="100"/>
      <c r="H69" s="100"/>
      <c r="I69" s="100"/>
      <c r="J69" s="100"/>
      <c r="K69" s="118"/>
      <c r="L69" s="3"/>
    </row>
    <row r="70" spans="1:12" ht="15.7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608.99852799999996</v>
      </c>
      <c r="K70" s="42"/>
      <c r="L70" s="4">
        <f>SUM(L63:L69)</f>
        <v>108.63999999999999</v>
      </c>
    </row>
    <row r="71" spans="1:12" ht="30">
      <c r="A71" s="43">
        <f>A63</f>
        <v>1</v>
      </c>
      <c r="B71" s="44">
        <f>B63</f>
        <v>4</v>
      </c>
      <c r="C71" s="45" t="s">
        <v>25</v>
      </c>
      <c r="D71" s="115" t="s">
        <v>26</v>
      </c>
      <c r="E71" s="99" t="s">
        <v>83</v>
      </c>
      <c r="F71" s="100">
        <v>80</v>
      </c>
      <c r="G71" s="138">
        <v>1.33</v>
      </c>
      <c r="H71" s="138">
        <v>4.8099999999999996</v>
      </c>
      <c r="I71" s="102">
        <v>7.75</v>
      </c>
      <c r="J71" s="102">
        <v>76.75</v>
      </c>
      <c r="K71" s="99" t="str">
        <f>"7/75"</f>
        <v>7/75</v>
      </c>
      <c r="L71" s="109">
        <v>21.73</v>
      </c>
    </row>
    <row r="72" spans="1:12" ht="18.75">
      <c r="A72" s="25"/>
      <c r="B72" s="26"/>
      <c r="C72" s="27"/>
      <c r="D72" s="115" t="s">
        <v>27</v>
      </c>
      <c r="E72" s="99" t="s">
        <v>74</v>
      </c>
      <c r="F72" s="129" t="str">
        <f>"250"</f>
        <v>250</v>
      </c>
      <c r="G72" s="102">
        <v>8.1999999999999993</v>
      </c>
      <c r="H72" s="102">
        <v>10.64</v>
      </c>
      <c r="I72" s="102">
        <v>30.56</v>
      </c>
      <c r="J72" s="102">
        <v>297.442163783333</v>
      </c>
      <c r="K72" s="99" t="str">
        <f>"6/63"</f>
        <v>6/63</v>
      </c>
      <c r="L72" s="110">
        <v>42</v>
      </c>
    </row>
    <row r="73" spans="1:12" ht="30">
      <c r="A73" s="25"/>
      <c r="B73" s="26"/>
      <c r="C73" s="27"/>
      <c r="D73" s="115" t="s">
        <v>28</v>
      </c>
      <c r="E73" s="99" t="s">
        <v>106</v>
      </c>
      <c r="F73" s="100">
        <v>200</v>
      </c>
      <c r="G73" s="101">
        <v>12.67</v>
      </c>
      <c r="H73" s="101">
        <v>18.98</v>
      </c>
      <c r="I73" s="101">
        <v>16.12</v>
      </c>
      <c r="J73" s="101">
        <v>272</v>
      </c>
      <c r="K73" s="99" t="str">
        <f>"8/26"</f>
        <v>8/26</v>
      </c>
      <c r="L73" s="111">
        <v>87.64</v>
      </c>
    </row>
    <row r="74" spans="1:12" ht="18.75">
      <c r="A74" s="25"/>
      <c r="B74" s="26"/>
      <c r="C74" s="27"/>
      <c r="D74" s="115" t="s">
        <v>30</v>
      </c>
      <c r="E74" s="99" t="s">
        <v>107</v>
      </c>
      <c r="F74" s="100">
        <v>200</v>
      </c>
      <c r="G74" s="98">
        <v>0.18</v>
      </c>
      <c r="H74" s="98">
        <v>7.0000000000000007E-2</v>
      </c>
      <c r="I74" s="98">
        <v>21.67</v>
      </c>
      <c r="J74" s="98">
        <v>83.448615999999987</v>
      </c>
      <c r="K74" s="99" t="str">
        <f>"11/5"</f>
        <v>11/5</v>
      </c>
      <c r="L74" s="110">
        <v>4.38</v>
      </c>
    </row>
    <row r="75" spans="1:12" ht="18.75">
      <c r="A75" s="25"/>
      <c r="B75" s="26"/>
      <c r="C75" s="27"/>
      <c r="D75" s="115" t="s">
        <v>31</v>
      </c>
      <c r="E75" s="132" t="s">
        <v>47</v>
      </c>
      <c r="F75" s="100">
        <v>20</v>
      </c>
      <c r="G75" s="123">
        <v>1.32</v>
      </c>
      <c r="H75" s="123">
        <v>0.24</v>
      </c>
      <c r="I75" s="123">
        <v>8.34</v>
      </c>
      <c r="J75" s="123">
        <v>38.676000000000002</v>
      </c>
      <c r="K75" s="118"/>
      <c r="L75" s="110">
        <v>3.6</v>
      </c>
    </row>
    <row r="76" spans="1:12" ht="18.75">
      <c r="A76" s="25"/>
      <c r="B76" s="26"/>
      <c r="C76" s="27"/>
      <c r="D76" s="115" t="s">
        <v>32</v>
      </c>
      <c r="E76" s="133" t="s">
        <v>95</v>
      </c>
      <c r="F76" s="100">
        <v>20</v>
      </c>
      <c r="G76" s="123">
        <v>1.32</v>
      </c>
      <c r="H76" s="123">
        <v>0.24</v>
      </c>
      <c r="I76" s="123">
        <v>8.34</v>
      </c>
      <c r="J76" s="123">
        <v>38.676000000000002</v>
      </c>
      <c r="K76" s="118"/>
      <c r="L76" s="110">
        <v>3.6</v>
      </c>
    </row>
    <row r="77" spans="1:12" ht="15.7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>
      <c r="A79" s="25"/>
      <c r="B79" s="26"/>
      <c r="C79" s="27"/>
      <c r="D79" s="51" t="s">
        <v>33</v>
      </c>
      <c r="E79" s="52"/>
      <c r="F79" s="92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806.99277978333305</v>
      </c>
      <c r="K79" s="54"/>
      <c r="L79" s="5">
        <f>SUM(L71:L78)</f>
        <v>162.94999999999999</v>
      </c>
    </row>
    <row r="80" spans="1:12" ht="15.75" customHeight="1" thickBot="1">
      <c r="A80" s="55">
        <f>A63</f>
        <v>1</v>
      </c>
      <c r="B80" s="56">
        <f>B63</f>
        <v>4</v>
      </c>
      <c r="C80" s="161" t="s">
        <v>4</v>
      </c>
      <c r="D80" s="162"/>
      <c r="E80" s="71"/>
      <c r="F80" s="93">
        <f>F70+F79</f>
        <v>1380</v>
      </c>
      <c r="G80" s="94">
        <f>G70+G79</f>
        <v>42.61</v>
      </c>
      <c r="H80" s="94">
        <f>H70+H79</f>
        <v>49.330000000000005</v>
      </c>
      <c r="I80" s="94">
        <f>I70+I79</f>
        <v>183.93</v>
      </c>
      <c r="J80" s="94">
        <f>J70+J79</f>
        <v>1415.991307783333</v>
      </c>
      <c r="K80" s="82"/>
      <c r="L80" s="85"/>
    </row>
    <row r="81" spans="1:12" ht="15.75">
      <c r="A81" s="21">
        <v>1</v>
      </c>
      <c r="B81" s="22">
        <v>5</v>
      </c>
      <c r="C81" s="23" t="s">
        <v>20</v>
      </c>
      <c r="D81" s="127" t="s">
        <v>21</v>
      </c>
      <c r="E81" s="99" t="s">
        <v>58</v>
      </c>
      <c r="F81" s="139">
        <v>220</v>
      </c>
      <c r="G81" s="101">
        <v>9.76</v>
      </c>
      <c r="H81" s="101">
        <v>10.5</v>
      </c>
      <c r="I81" s="101">
        <v>38.01</v>
      </c>
      <c r="J81" s="101">
        <v>295.483739668</v>
      </c>
      <c r="K81" s="99" t="str">
        <f>"2/57"</f>
        <v>2/57</v>
      </c>
      <c r="L81" s="106">
        <v>38.270000000000003</v>
      </c>
    </row>
    <row r="82" spans="1:12" ht="30">
      <c r="A82" s="25"/>
      <c r="B82" s="26"/>
      <c r="C82" s="27"/>
      <c r="D82" s="124"/>
      <c r="E82" s="99" t="s">
        <v>56</v>
      </c>
      <c r="F82" s="101" t="str">
        <f>"40"</f>
        <v>40</v>
      </c>
      <c r="G82" s="101">
        <v>5.14</v>
      </c>
      <c r="H82" s="101">
        <v>11.15</v>
      </c>
      <c r="I82" s="101">
        <v>10.28</v>
      </c>
      <c r="J82" s="101">
        <v>148.50528</v>
      </c>
      <c r="K82" s="99" t="str">
        <f>"1/57"</f>
        <v>1/57</v>
      </c>
      <c r="L82" s="107">
        <v>26.85</v>
      </c>
    </row>
    <row r="83" spans="1:12" ht="15.75">
      <c r="A83" s="25"/>
      <c r="B83" s="26"/>
      <c r="C83" s="27"/>
      <c r="D83" s="115" t="s">
        <v>22</v>
      </c>
      <c r="E83" s="99" t="s">
        <v>65</v>
      </c>
      <c r="F83" s="100">
        <v>200</v>
      </c>
      <c r="G83" s="101">
        <v>3.64</v>
      </c>
      <c r="H83" s="101">
        <v>2.73</v>
      </c>
      <c r="I83" s="101">
        <v>24.19</v>
      </c>
      <c r="J83" s="101">
        <v>129.56904800000001</v>
      </c>
      <c r="K83" s="99" t="str">
        <f>"11/59"</f>
        <v>11/59</v>
      </c>
      <c r="L83" s="107">
        <v>24.16</v>
      </c>
    </row>
    <row r="84" spans="1:12" ht="15.75">
      <c r="A84" s="25"/>
      <c r="B84" s="26"/>
      <c r="C84" s="27"/>
      <c r="D84" s="115" t="s">
        <v>23</v>
      </c>
      <c r="E84" s="128" t="s">
        <v>95</v>
      </c>
      <c r="F84" s="100">
        <v>20</v>
      </c>
      <c r="G84" s="100">
        <v>1.32</v>
      </c>
      <c r="H84" s="100">
        <v>0.24</v>
      </c>
      <c r="I84" s="100">
        <v>8.34</v>
      </c>
      <c r="J84" s="100">
        <v>38.68</v>
      </c>
      <c r="K84" s="118"/>
      <c r="L84" s="107">
        <v>1.8</v>
      </c>
    </row>
    <row r="85" spans="1:12" ht="15.75">
      <c r="A85" s="25"/>
      <c r="B85" s="26"/>
      <c r="C85" s="27"/>
      <c r="D85" s="115" t="s">
        <v>24</v>
      </c>
      <c r="E85" s="104"/>
      <c r="F85" s="100"/>
      <c r="G85" s="100"/>
      <c r="H85" s="100"/>
      <c r="I85" s="100"/>
      <c r="J85" s="100"/>
      <c r="K85" s="118"/>
      <c r="L85" s="3"/>
    </row>
    <row r="86" spans="1:12" ht="15.75">
      <c r="A86" s="25"/>
      <c r="B86" s="26"/>
      <c r="C86" s="27"/>
      <c r="D86" s="124" t="s">
        <v>80</v>
      </c>
      <c r="E86" s="121" t="s">
        <v>40</v>
      </c>
      <c r="F86" s="100">
        <v>30</v>
      </c>
      <c r="G86" s="129">
        <v>0.14000000000000001</v>
      </c>
      <c r="H86" s="129">
        <v>0.09</v>
      </c>
      <c r="I86" s="129">
        <v>9.1999999999999993</v>
      </c>
      <c r="J86" s="129">
        <v>36.144007500000008</v>
      </c>
      <c r="K86" s="118" t="s">
        <v>41</v>
      </c>
      <c r="L86" s="107">
        <v>17.559999999999999</v>
      </c>
    </row>
    <row r="87" spans="1:12" ht="15.7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>
      <c r="A88" s="35"/>
      <c r="B88" s="36"/>
      <c r="C88" s="37"/>
      <c r="D88" s="38" t="s">
        <v>33</v>
      </c>
      <c r="E88" s="39"/>
      <c r="F88" s="40">
        <v>510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108.64</v>
      </c>
    </row>
    <row r="89" spans="1:12" ht="18.75">
      <c r="A89" s="43">
        <f>A81</f>
        <v>1</v>
      </c>
      <c r="B89" s="44">
        <f>B81</f>
        <v>5</v>
      </c>
      <c r="C89" s="45" t="s">
        <v>25</v>
      </c>
      <c r="D89" s="115" t="s">
        <v>26</v>
      </c>
      <c r="E89" s="99" t="s">
        <v>85</v>
      </c>
      <c r="F89" s="100">
        <v>80</v>
      </c>
      <c r="G89" s="138">
        <v>0.8</v>
      </c>
      <c r="H89" s="101">
        <v>4.58</v>
      </c>
      <c r="I89" s="101">
        <v>3.83</v>
      </c>
      <c r="J89" s="101">
        <v>61.4</v>
      </c>
      <c r="K89" s="99" t="str">
        <f>"7/59"</f>
        <v>7/59</v>
      </c>
      <c r="L89" s="109">
        <v>21.73</v>
      </c>
    </row>
    <row r="90" spans="1:12" ht="18.75">
      <c r="A90" s="25"/>
      <c r="B90" s="26"/>
      <c r="C90" s="27"/>
      <c r="D90" s="115" t="s">
        <v>27</v>
      </c>
      <c r="E90" s="125" t="s">
        <v>75</v>
      </c>
      <c r="F90" s="131">
        <v>250</v>
      </c>
      <c r="G90" s="102">
        <v>5.55</v>
      </c>
      <c r="H90" s="102">
        <v>7.8</v>
      </c>
      <c r="I90" s="102">
        <v>15.95</v>
      </c>
      <c r="J90" s="102">
        <v>199.78905478333331</v>
      </c>
      <c r="K90" s="130" t="str">
        <f>"6/70"</f>
        <v>6/70</v>
      </c>
      <c r="L90" s="110">
        <v>42</v>
      </c>
    </row>
    <row r="91" spans="1:12" ht="18.75">
      <c r="A91" s="25"/>
      <c r="B91" s="26"/>
      <c r="C91" s="27"/>
      <c r="D91" s="115" t="s">
        <v>28</v>
      </c>
      <c r="E91" s="99" t="s">
        <v>53</v>
      </c>
      <c r="F91" s="100">
        <v>200</v>
      </c>
      <c r="G91" s="102">
        <v>16.579999999999998</v>
      </c>
      <c r="H91" s="102">
        <v>19.5</v>
      </c>
      <c r="I91" s="102">
        <v>68.38</v>
      </c>
      <c r="J91" s="102">
        <v>327.07</v>
      </c>
      <c r="K91" s="99" t="str">
        <f>"8/35"</f>
        <v>8/35</v>
      </c>
      <c r="L91" s="111">
        <v>87.64</v>
      </c>
    </row>
    <row r="92" spans="1:12" ht="18.75">
      <c r="A92" s="25"/>
      <c r="B92" s="26"/>
      <c r="C92" s="27"/>
      <c r="D92" s="115" t="s">
        <v>30</v>
      </c>
      <c r="E92" s="99" t="s">
        <v>45</v>
      </c>
      <c r="F92" s="100">
        <v>200</v>
      </c>
      <c r="G92" s="102">
        <v>0.14000000000000001</v>
      </c>
      <c r="H92" s="102">
        <v>0.1</v>
      </c>
      <c r="I92" s="102">
        <v>1.5</v>
      </c>
      <c r="J92" s="102">
        <v>83.962620000000015</v>
      </c>
      <c r="K92" s="99" t="str">
        <f>"11/1"</f>
        <v>11/1</v>
      </c>
      <c r="L92" s="110">
        <v>4.38</v>
      </c>
    </row>
    <row r="93" spans="1:12" ht="18.75">
      <c r="A93" s="25"/>
      <c r="B93" s="26"/>
      <c r="C93" s="27"/>
      <c r="D93" s="115" t="s">
        <v>31</v>
      </c>
      <c r="E93" s="121" t="s">
        <v>47</v>
      </c>
      <c r="F93" s="100">
        <v>40</v>
      </c>
      <c r="G93" s="122">
        <v>2.64</v>
      </c>
      <c r="H93" s="122">
        <v>0.48</v>
      </c>
      <c r="I93" s="122">
        <v>16.68</v>
      </c>
      <c r="J93" s="122">
        <v>77.352000000000004</v>
      </c>
      <c r="K93" s="118"/>
      <c r="L93" s="110">
        <v>3.6</v>
      </c>
    </row>
    <row r="94" spans="1:12" ht="18.75">
      <c r="A94" s="25"/>
      <c r="B94" s="26"/>
      <c r="C94" s="27"/>
      <c r="D94" s="115" t="s">
        <v>32</v>
      </c>
      <c r="E94" s="128" t="s">
        <v>95</v>
      </c>
      <c r="F94" s="100">
        <v>30</v>
      </c>
      <c r="G94" s="123">
        <v>1.9849624060150375</v>
      </c>
      <c r="H94" s="123">
        <v>0.36090225563909772</v>
      </c>
      <c r="I94" s="123">
        <v>12.541353383458645</v>
      </c>
      <c r="J94" s="123">
        <v>58.159398496240598</v>
      </c>
      <c r="K94" s="118"/>
      <c r="L94" s="110">
        <v>3.6</v>
      </c>
    </row>
    <row r="95" spans="1:12" ht="15.7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>
      <c r="A97" s="25"/>
      <c r="B97" s="26"/>
      <c r="C97" s="27"/>
      <c r="D97" s="51" t="s">
        <v>33</v>
      </c>
      <c r="E97" s="52"/>
      <c r="F97" s="53">
        <v>800</v>
      </c>
      <c r="G97" s="95">
        <f>G89+G90+G91+G92+G93+G94</f>
        <v>27.694962406015037</v>
      </c>
      <c r="H97" s="95">
        <f>H89+H90+H91+H92+H93+H94</f>
        <v>32.820902255639098</v>
      </c>
      <c r="I97" s="95">
        <f>I89+I90+I91+I92+I93+I94</f>
        <v>118.88135338345865</v>
      </c>
      <c r="J97" s="95">
        <f>J89+J90+J91+J92+J93+J94</f>
        <v>807.73307327957389</v>
      </c>
      <c r="K97" s="54"/>
      <c r="L97" s="5">
        <f>SUM(L89:L96)</f>
        <v>162.94999999999999</v>
      </c>
    </row>
    <row r="98" spans="1:12" ht="15.75" customHeight="1" thickBot="1">
      <c r="A98" s="55">
        <f>A81</f>
        <v>1</v>
      </c>
      <c r="B98" s="56">
        <f>B81</f>
        <v>5</v>
      </c>
      <c r="C98" s="159" t="s">
        <v>4</v>
      </c>
      <c r="D98" s="160"/>
      <c r="E98" s="57"/>
      <c r="F98" s="58">
        <f>F88+F97</f>
        <v>1310</v>
      </c>
      <c r="G98" s="73">
        <f>G88+G97</f>
        <v>47.694962406015037</v>
      </c>
      <c r="H98" s="73">
        <f>H88+H97</f>
        <v>57.530902255639091</v>
      </c>
      <c r="I98" s="73">
        <f>I88+I97</f>
        <v>208.90135338345866</v>
      </c>
      <c r="J98" s="73">
        <f>J88+J97</f>
        <v>1456.1151484475738</v>
      </c>
      <c r="K98" s="79"/>
      <c r="L98" s="84"/>
    </row>
    <row r="99" spans="1:12" ht="30">
      <c r="A99" s="21">
        <v>2</v>
      </c>
      <c r="B99" s="22">
        <v>1</v>
      </c>
      <c r="C99" s="23" t="s">
        <v>20</v>
      </c>
      <c r="D99" s="127" t="s">
        <v>21</v>
      </c>
      <c r="E99" s="140" t="s">
        <v>108</v>
      </c>
      <c r="F99" s="97">
        <v>230</v>
      </c>
      <c r="G99" s="141">
        <v>9.76</v>
      </c>
      <c r="H99" s="141">
        <v>12.12</v>
      </c>
      <c r="I99" s="141">
        <v>38.01</v>
      </c>
      <c r="J99" s="141">
        <v>295.48</v>
      </c>
      <c r="K99" s="99" t="str">
        <f>"2/62-1"</f>
        <v>2/62-1</v>
      </c>
      <c r="L99" s="106">
        <v>45.3</v>
      </c>
    </row>
    <row r="100" spans="1:12" ht="31.5">
      <c r="A100" s="25"/>
      <c r="B100" s="26"/>
      <c r="C100" s="27"/>
      <c r="D100" s="124"/>
      <c r="E100" s="121" t="s">
        <v>56</v>
      </c>
      <c r="F100" s="100">
        <v>40</v>
      </c>
      <c r="G100" s="101">
        <v>5.14</v>
      </c>
      <c r="H100" s="101">
        <v>11.15</v>
      </c>
      <c r="I100" s="101">
        <v>10.28</v>
      </c>
      <c r="J100" s="101">
        <v>148.50528</v>
      </c>
      <c r="K100" s="118" t="s">
        <v>57</v>
      </c>
      <c r="L100" s="107">
        <v>42.99</v>
      </c>
    </row>
    <row r="101" spans="1:12" ht="15.75">
      <c r="A101" s="25"/>
      <c r="B101" s="26"/>
      <c r="C101" s="27"/>
      <c r="D101" s="115" t="s">
        <v>22</v>
      </c>
      <c r="E101" s="99" t="s">
        <v>54</v>
      </c>
      <c r="F101" s="100">
        <v>200</v>
      </c>
      <c r="G101" s="102">
        <v>0.24</v>
      </c>
      <c r="H101" s="102">
        <v>0.05</v>
      </c>
      <c r="I101" s="102">
        <v>14.07</v>
      </c>
      <c r="J101" s="102">
        <v>55.606942799999999</v>
      </c>
      <c r="K101" s="99" t="str">
        <f>"11/54"</f>
        <v>11/54</v>
      </c>
      <c r="L101" s="107">
        <v>7.34</v>
      </c>
    </row>
    <row r="102" spans="1:12" ht="15.75">
      <c r="A102" s="25"/>
      <c r="B102" s="26"/>
      <c r="C102" s="27"/>
      <c r="D102" s="115" t="s">
        <v>23</v>
      </c>
      <c r="E102" s="128" t="s">
        <v>95</v>
      </c>
      <c r="F102" s="100">
        <v>40</v>
      </c>
      <c r="G102" s="123">
        <v>2.64</v>
      </c>
      <c r="H102" s="123">
        <v>0.48</v>
      </c>
      <c r="I102" s="123">
        <v>16.68</v>
      </c>
      <c r="J102" s="123">
        <v>77.352000000000004</v>
      </c>
      <c r="K102" s="118"/>
      <c r="L102" s="107">
        <v>2.71</v>
      </c>
    </row>
    <row r="103" spans="1:12" ht="15.75">
      <c r="A103" s="25"/>
      <c r="B103" s="26"/>
      <c r="C103" s="27"/>
      <c r="D103" s="115" t="s">
        <v>24</v>
      </c>
      <c r="E103" s="104"/>
      <c r="F103" s="100"/>
      <c r="G103" s="100"/>
      <c r="H103" s="100"/>
      <c r="I103" s="100"/>
      <c r="J103" s="100"/>
      <c r="K103" s="118"/>
      <c r="L103" s="3"/>
    </row>
    <row r="104" spans="1:12" ht="15.75">
      <c r="A104" s="25"/>
      <c r="B104" s="26"/>
      <c r="C104" s="27"/>
      <c r="D104" s="124" t="s">
        <v>80</v>
      </c>
      <c r="E104" s="121" t="s">
        <v>40</v>
      </c>
      <c r="F104" s="100">
        <v>30</v>
      </c>
      <c r="G104" s="100">
        <v>0.14000000000000001</v>
      </c>
      <c r="H104" s="100">
        <v>0.09</v>
      </c>
      <c r="I104" s="100">
        <v>9.1999999999999993</v>
      </c>
      <c r="J104" s="100">
        <v>36.14</v>
      </c>
      <c r="K104" s="118" t="s">
        <v>41</v>
      </c>
      <c r="L104" s="107">
        <v>10.3</v>
      </c>
    </row>
    <row r="105" spans="1:12" ht="15.7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>
      <c r="A106" s="35"/>
      <c r="B106" s="36"/>
      <c r="C106" s="37"/>
      <c r="D106" s="38" t="s">
        <v>33</v>
      </c>
      <c r="E106" s="39"/>
      <c r="F106" s="40">
        <v>540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108.63999999999999</v>
      </c>
    </row>
    <row r="107" spans="1:12" ht="18.75">
      <c r="A107" s="43">
        <f>A99</f>
        <v>2</v>
      </c>
      <c r="B107" s="44">
        <f>B99</f>
        <v>1</v>
      </c>
      <c r="C107" s="45" t="s">
        <v>25</v>
      </c>
      <c r="D107" s="115" t="s">
        <v>26</v>
      </c>
      <c r="E107" s="99" t="s">
        <v>82</v>
      </c>
      <c r="F107" s="100">
        <v>80</v>
      </c>
      <c r="G107" s="98">
        <v>0.59</v>
      </c>
      <c r="H107" s="98">
        <v>4.7699999999999996</v>
      </c>
      <c r="I107" s="98">
        <v>2.58</v>
      </c>
      <c r="J107" s="98">
        <v>54.033436800000004</v>
      </c>
      <c r="K107" s="126" t="str">
        <f>"7/23"</f>
        <v>7/23</v>
      </c>
      <c r="L107" s="109">
        <v>14.26</v>
      </c>
    </row>
    <row r="108" spans="1:12" ht="18.75">
      <c r="A108" s="25"/>
      <c r="B108" s="26"/>
      <c r="C108" s="27"/>
      <c r="D108" s="115" t="s">
        <v>27</v>
      </c>
      <c r="E108" s="99" t="s">
        <v>42</v>
      </c>
      <c r="F108" s="100">
        <v>250</v>
      </c>
      <c r="G108" s="102">
        <v>5.44</v>
      </c>
      <c r="H108" s="102">
        <v>11.25</v>
      </c>
      <c r="I108" s="102">
        <v>12.32</v>
      </c>
      <c r="J108" s="102">
        <v>168.07159458333334</v>
      </c>
      <c r="K108" s="99" t="str">
        <f>"6/73"</f>
        <v>6/73</v>
      </c>
      <c r="L108" s="110">
        <v>42</v>
      </c>
    </row>
    <row r="109" spans="1:12" ht="18.75">
      <c r="A109" s="25"/>
      <c r="B109" s="26"/>
      <c r="C109" s="27"/>
      <c r="D109" s="115" t="s">
        <v>28</v>
      </c>
      <c r="E109" s="142" t="s">
        <v>87</v>
      </c>
      <c r="F109" s="136">
        <v>100</v>
      </c>
      <c r="G109" s="98">
        <v>12.3</v>
      </c>
      <c r="H109" s="98">
        <v>11.52</v>
      </c>
      <c r="I109" s="98">
        <v>22.3</v>
      </c>
      <c r="J109" s="98">
        <v>266.91000000000003</v>
      </c>
      <c r="K109" s="99" t="str">
        <f>"8/55"</f>
        <v>8/55</v>
      </c>
      <c r="L109" s="111">
        <v>69.59</v>
      </c>
    </row>
    <row r="110" spans="1:12" ht="18.75">
      <c r="A110" s="25"/>
      <c r="B110" s="26"/>
      <c r="C110" s="27"/>
      <c r="D110" s="115" t="s">
        <v>29</v>
      </c>
      <c r="E110" s="99" t="s">
        <v>78</v>
      </c>
      <c r="F110" s="100">
        <v>150</v>
      </c>
      <c r="G110" s="102">
        <v>2.7</v>
      </c>
      <c r="H110" s="102">
        <v>4</v>
      </c>
      <c r="I110" s="102">
        <v>45.65</v>
      </c>
      <c r="J110" s="102">
        <v>265.93</v>
      </c>
      <c r="K110" s="99" t="str">
        <f>"5/74"</f>
        <v>5/74</v>
      </c>
      <c r="L110" s="111">
        <v>29.8</v>
      </c>
    </row>
    <row r="111" spans="1:12" ht="18.75">
      <c r="A111" s="25"/>
      <c r="B111" s="26"/>
      <c r="C111" s="27"/>
      <c r="D111" s="115" t="s">
        <v>30</v>
      </c>
      <c r="E111" s="125" t="s">
        <v>99</v>
      </c>
      <c r="F111" s="100">
        <v>200</v>
      </c>
      <c r="G111" s="102">
        <v>0.18</v>
      </c>
      <c r="H111" s="102">
        <v>0.05</v>
      </c>
      <c r="I111" s="102">
        <v>9.6300000000000008</v>
      </c>
      <c r="J111" s="102">
        <v>37.582527999999996</v>
      </c>
      <c r="K111" s="125" t="str">
        <f>"11/7"</f>
        <v>11/7</v>
      </c>
      <c r="L111" s="110">
        <v>3.7</v>
      </c>
    </row>
    <row r="112" spans="1:12" ht="18.75">
      <c r="A112" s="25"/>
      <c r="B112" s="26"/>
      <c r="C112" s="27"/>
      <c r="D112" s="115" t="s">
        <v>31</v>
      </c>
      <c r="E112" s="121" t="s">
        <v>47</v>
      </c>
      <c r="F112" s="100">
        <v>40</v>
      </c>
      <c r="G112" s="122">
        <v>2.64</v>
      </c>
      <c r="H112" s="122">
        <v>0.48</v>
      </c>
      <c r="I112" s="122">
        <v>16.68</v>
      </c>
      <c r="J112" s="122">
        <v>77.352000000000004</v>
      </c>
      <c r="K112" s="118"/>
      <c r="L112" s="110">
        <v>1.8</v>
      </c>
    </row>
    <row r="113" spans="1:12" ht="18.75">
      <c r="A113" s="25"/>
      <c r="B113" s="26"/>
      <c r="C113" s="27"/>
      <c r="D113" s="115" t="s">
        <v>32</v>
      </c>
      <c r="E113" s="128" t="s">
        <v>95</v>
      </c>
      <c r="F113" s="100">
        <v>40</v>
      </c>
      <c r="G113" s="122">
        <v>2.64</v>
      </c>
      <c r="H113" s="122">
        <v>0.48</v>
      </c>
      <c r="I113" s="122">
        <v>16.68</v>
      </c>
      <c r="J113" s="122">
        <v>77.352000000000004</v>
      </c>
      <c r="K113" s="118"/>
      <c r="L113" s="110">
        <v>1.8</v>
      </c>
    </row>
    <row r="114" spans="1:12" ht="15.75">
      <c r="A114" s="25"/>
      <c r="B114" s="26"/>
      <c r="C114" s="27"/>
      <c r="D114" s="124"/>
      <c r="E114" s="104"/>
      <c r="F114" s="100"/>
      <c r="G114" s="100"/>
      <c r="H114" s="100"/>
      <c r="I114" s="100"/>
      <c r="J114" s="100"/>
      <c r="K114" s="118"/>
      <c r="L114" s="3"/>
    </row>
    <row r="115" spans="1:12" ht="15.7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947.23155938333332</v>
      </c>
      <c r="K116" s="54"/>
      <c r="L116" s="5">
        <f>SUM(L107:L115)</f>
        <v>162.95000000000002</v>
      </c>
    </row>
    <row r="117" spans="1:12" ht="16.5" thickBot="1">
      <c r="A117" s="55">
        <f>A99</f>
        <v>2</v>
      </c>
      <c r="B117" s="56">
        <f>B99</f>
        <v>1</v>
      </c>
      <c r="C117" s="161" t="s">
        <v>4</v>
      </c>
      <c r="D117" s="162"/>
      <c r="E117" s="71"/>
      <c r="F117" s="72">
        <f>F106+F116</f>
        <v>1400</v>
      </c>
      <c r="G117" s="94">
        <f>G106+G116</f>
        <v>44.41</v>
      </c>
      <c r="H117" s="94">
        <f>H106+H116</f>
        <v>56.44</v>
      </c>
      <c r="I117" s="94">
        <f>I106+I116</f>
        <v>214.07999999999998</v>
      </c>
      <c r="J117" s="94">
        <f>J106+J116</f>
        <v>1560.3157821833333</v>
      </c>
      <c r="K117" s="82"/>
      <c r="L117" s="85"/>
    </row>
    <row r="118" spans="1:12" ht="18.75">
      <c r="A118" s="21">
        <v>2</v>
      </c>
      <c r="B118" s="22">
        <v>2</v>
      </c>
      <c r="C118" s="23" t="s">
        <v>20</v>
      </c>
      <c r="D118" s="127" t="s">
        <v>21</v>
      </c>
      <c r="E118" s="143" t="s">
        <v>69</v>
      </c>
      <c r="F118" s="136">
        <v>100</v>
      </c>
      <c r="G118" s="102">
        <v>10.64</v>
      </c>
      <c r="H118" s="102">
        <v>9.83</v>
      </c>
      <c r="I118" s="102">
        <v>17.59</v>
      </c>
      <c r="J118" s="102">
        <v>127.4553272</v>
      </c>
      <c r="K118" s="144" t="s">
        <v>70</v>
      </c>
      <c r="L118" s="110">
        <v>61.46</v>
      </c>
    </row>
    <row r="119" spans="1:12" ht="31.5">
      <c r="A119" s="25"/>
      <c r="B119" s="26"/>
      <c r="C119" s="27"/>
      <c r="D119" s="115" t="s">
        <v>29</v>
      </c>
      <c r="E119" s="96" t="s">
        <v>89</v>
      </c>
      <c r="F119" s="129" t="str">
        <f>"150"</f>
        <v>150</v>
      </c>
      <c r="G119" s="102">
        <v>3.65</v>
      </c>
      <c r="H119" s="102">
        <v>4.07</v>
      </c>
      <c r="I119" s="102">
        <v>48.42</v>
      </c>
      <c r="J119" s="102">
        <v>200.43623250000005</v>
      </c>
      <c r="K119" s="145" t="str">
        <f>"5/54"</f>
        <v>5/54</v>
      </c>
      <c r="L119" s="110">
        <v>14.1</v>
      </c>
    </row>
    <row r="120" spans="1:12" ht="15.75">
      <c r="A120" s="25"/>
      <c r="B120" s="26"/>
      <c r="C120" s="27"/>
      <c r="D120" s="115" t="s">
        <v>22</v>
      </c>
      <c r="E120" s="125" t="s">
        <v>67</v>
      </c>
      <c r="F120" s="100">
        <v>200</v>
      </c>
      <c r="G120" s="102">
        <v>0.18</v>
      </c>
      <c r="H120" s="102">
        <v>0.05</v>
      </c>
      <c r="I120" s="102">
        <v>9.6300000000000008</v>
      </c>
      <c r="J120" s="102">
        <v>37.582527999999996</v>
      </c>
      <c r="K120" s="125" t="str">
        <f>"11/18"</f>
        <v>11/18</v>
      </c>
      <c r="L120" s="112">
        <v>3.34</v>
      </c>
    </row>
    <row r="121" spans="1:12" ht="18.75">
      <c r="A121" s="25"/>
      <c r="B121" s="26"/>
      <c r="C121" s="27"/>
      <c r="D121" s="115" t="s">
        <v>23</v>
      </c>
      <c r="E121" s="121" t="s">
        <v>63</v>
      </c>
      <c r="F121" s="100">
        <v>20</v>
      </c>
      <c r="G121" s="100">
        <v>1.54</v>
      </c>
      <c r="H121" s="100">
        <v>0.6</v>
      </c>
      <c r="I121" s="100">
        <v>10.66</v>
      </c>
      <c r="J121" s="100">
        <v>53.9</v>
      </c>
      <c r="K121" s="118"/>
      <c r="L121" s="110">
        <v>2.25</v>
      </c>
    </row>
    <row r="122" spans="1:12" ht="18.75">
      <c r="A122" s="25"/>
      <c r="B122" s="26"/>
      <c r="C122" s="27"/>
      <c r="D122" s="115" t="s">
        <v>24</v>
      </c>
      <c r="E122" s="128" t="s">
        <v>52</v>
      </c>
      <c r="F122" s="100">
        <v>130</v>
      </c>
      <c r="G122" s="100">
        <v>0.52</v>
      </c>
      <c r="H122" s="100">
        <v>0.52</v>
      </c>
      <c r="I122" s="100">
        <v>15.08</v>
      </c>
      <c r="J122" s="100">
        <v>63.28</v>
      </c>
      <c r="K122" s="118"/>
      <c r="L122" s="110">
        <v>25.69</v>
      </c>
    </row>
    <row r="123" spans="1:12" ht="18.75">
      <c r="A123" s="25"/>
      <c r="B123" s="26"/>
      <c r="C123" s="27"/>
      <c r="D123" s="115" t="s">
        <v>23</v>
      </c>
      <c r="E123" s="121" t="s">
        <v>95</v>
      </c>
      <c r="F123" s="100">
        <v>20</v>
      </c>
      <c r="G123" s="100">
        <v>1.32</v>
      </c>
      <c r="H123" s="100">
        <v>0.24</v>
      </c>
      <c r="I123" s="100">
        <v>8.34</v>
      </c>
      <c r="J123" s="100">
        <v>38.68</v>
      </c>
      <c r="K123" s="118"/>
      <c r="L123" s="110">
        <v>1.8</v>
      </c>
    </row>
    <row r="124" spans="1:12" ht="15.7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108.64</v>
      </c>
    </row>
    <row r="126" spans="1:12" ht="30">
      <c r="A126" s="43">
        <f>A118</f>
        <v>2</v>
      </c>
      <c r="B126" s="44">
        <f>B118</f>
        <v>2</v>
      </c>
      <c r="C126" s="45" t="s">
        <v>25</v>
      </c>
      <c r="D126" s="115" t="s">
        <v>26</v>
      </c>
      <c r="E126" s="99" t="s">
        <v>83</v>
      </c>
      <c r="F126" s="100">
        <v>80</v>
      </c>
      <c r="G126" s="138">
        <v>1.1200000000000001</v>
      </c>
      <c r="H126" s="138">
        <v>4.8</v>
      </c>
      <c r="I126" s="102">
        <v>6.16</v>
      </c>
      <c r="J126" s="102">
        <v>75.2</v>
      </c>
      <c r="K126" s="99" t="str">
        <f>"7/75"</f>
        <v>7/75</v>
      </c>
      <c r="L126" s="109">
        <v>13.36</v>
      </c>
    </row>
    <row r="127" spans="1:12" ht="18.75">
      <c r="A127" s="25"/>
      <c r="B127" s="26"/>
      <c r="C127" s="27"/>
      <c r="D127" s="115" t="s">
        <v>27</v>
      </c>
      <c r="E127" s="143" t="s">
        <v>75</v>
      </c>
      <c r="F127" s="146" t="s">
        <v>91</v>
      </c>
      <c r="G127" s="146">
        <v>5.55</v>
      </c>
      <c r="H127" s="146">
        <v>12.08</v>
      </c>
      <c r="I127" s="146">
        <v>17.95</v>
      </c>
      <c r="J127" s="146">
        <v>199.78905478333331</v>
      </c>
      <c r="K127" s="147" t="str">
        <f>"6/70"</f>
        <v>6/70</v>
      </c>
      <c r="L127" s="110">
        <v>42</v>
      </c>
    </row>
    <row r="128" spans="1:12" ht="18.75">
      <c r="A128" s="25"/>
      <c r="B128" s="26"/>
      <c r="C128" s="27"/>
      <c r="D128" s="115" t="s">
        <v>28</v>
      </c>
      <c r="E128" s="96" t="s">
        <v>79</v>
      </c>
      <c r="F128" s="148">
        <v>100</v>
      </c>
      <c r="G128" s="102">
        <v>13.55</v>
      </c>
      <c r="H128" s="102">
        <v>13.89</v>
      </c>
      <c r="I128" s="102">
        <v>24.29</v>
      </c>
      <c r="J128" s="102">
        <v>306.80065000000002</v>
      </c>
      <c r="K128" s="145" t="str">
        <f>"10/5"</f>
        <v>10/5</v>
      </c>
      <c r="L128" s="113">
        <v>82.21</v>
      </c>
    </row>
    <row r="129" spans="1:12" ht="18.75">
      <c r="A129" s="25"/>
      <c r="B129" s="26"/>
      <c r="C129" s="27"/>
      <c r="D129" s="115" t="s">
        <v>29</v>
      </c>
      <c r="E129" s="143" t="s">
        <v>59</v>
      </c>
      <c r="F129" s="100">
        <v>150</v>
      </c>
      <c r="G129" s="146">
        <v>3.28</v>
      </c>
      <c r="H129" s="146">
        <v>4.26</v>
      </c>
      <c r="I129" s="146">
        <v>22.92</v>
      </c>
      <c r="J129" s="146">
        <v>141.82954050000001</v>
      </c>
      <c r="K129" s="147" t="str">
        <f>"5/58"</f>
        <v>5/58</v>
      </c>
      <c r="L129" s="110">
        <v>14.08</v>
      </c>
    </row>
    <row r="130" spans="1:12" ht="18.75">
      <c r="A130" s="25"/>
      <c r="B130" s="26"/>
      <c r="C130" s="27"/>
      <c r="D130" s="115" t="s">
        <v>30</v>
      </c>
      <c r="E130" s="121" t="s">
        <v>45</v>
      </c>
      <c r="F130" s="100">
        <v>200</v>
      </c>
      <c r="G130" s="100">
        <v>0.14000000000000001</v>
      </c>
      <c r="H130" s="100">
        <v>0.1</v>
      </c>
      <c r="I130" s="100">
        <v>21.64</v>
      </c>
      <c r="J130" s="100">
        <v>83.96</v>
      </c>
      <c r="K130" s="118" t="s">
        <v>46</v>
      </c>
      <c r="L130" s="110">
        <v>7.7</v>
      </c>
    </row>
    <row r="131" spans="1:12" ht="18.75">
      <c r="A131" s="25"/>
      <c r="B131" s="26"/>
      <c r="C131" s="27"/>
      <c r="D131" s="115" t="s">
        <v>31</v>
      </c>
      <c r="E131" s="121" t="s">
        <v>47</v>
      </c>
      <c r="F131" s="100">
        <v>20</v>
      </c>
      <c r="G131" s="100">
        <v>1.32</v>
      </c>
      <c r="H131" s="122">
        <v>0.24</v>
      </c>
      <c r="I131" s="122">
        <v>8.34</v>
      </c>
      <c r="J131" s="122">
        <v>38.676000000000002</v>
      </c>
      <c r="K131" s="118"/>
      <c r="L131" s="110">
        <v>1.8</v>
      </c>
    </row>
    <row r="132" spans="1:12" ht="18.75">
      <c r="A132" s="25"/>
      <c r="B132" s="26"/>
      <c r="C132" s="27"/>
      <c r="D132" s="115" t="s">
        <v>32</v>
      </c>
      <c r="E132" s="128" t="s">
        <v>95</v>
      </c>
      <c r="F132" s="100">
        <v>40</v>
      </c>
      <c r="G132" s="122">
        <v>2.64</v>
      </c>
      <c r="H132" s="122">
        <v>0.48</v>
      </c>
      <c r="I132" s="122">
        <v>16.68</v>
      </c>
      <c r="J132" s="122">
        <v>77.352000000000004</v>
      </c>
      <c r="K132" s="118"/>
      <c r="L132" s="110">
        <v>1.8</v>
      </c>
    </row>
    <row r="133" spans="1:12" ht="15.7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923.60724528333333</v>
      </c>
      <c r="K135" s="54"/>
      <c r="L135" s="5">
        <f>SUM(L126:L134)</f>
        <v>162.95000000000002</v>
      </c>
    </row>
    <row r="136" spans="1:12" ht="16.5" thickBot="1">
      <c r="A136" s="55">
        <f>A118</f>
        <v>2</v>
      </c>
      <c r="B136" s="56">
        <f>B118</f>
        <v>2</v>
      </c>
      <c r="C136" s="161" t="s">
        <v>4</v>
      </c>
      <c r="D136" s="162"/>
      <c r="E136" s="71"/>
      <c r="F136" s="72">
        <f>F125+F135</f>
        <v>1460</v>
      </c>
      <c r="G136" s="94">
        <f>G125+G135</f>
        <v>45.45</v>
      </c>
      <c r="H136" s="94">
        <f>H125+H135</f>
        <v>51.160000000000004</v>
      </c>
      <c r="I136" s="94">
        <f>I125+I135</f>
        <v>227.7</v>
      </c>
      <c r="J136" s="94">
        <f>J125+J135</f>
        <v>1444.9413329833333</v>
      </c>
      <c r="K136" s="82"/>
      <c r="L136" s="85"/>
    </row>
    <row r="137" spans="1:12" ht="15.75">
      <c r="A137" s="21">
        <v>2</v>
      </c>
      <c r="B137" s="22">
        <v>3</v>
      </c>
      <c r="C137" s="23" t="s">
        <v>20</v>
      </c>
      <c r="D137" s="127" t="s">
        <v>21</v>
      </c>
      <c r="E137" s="149" t="s">
        <v>71</v>
      </c>
      <c r="F137" s="97">
        <v>220</v>
      </c>
      <c r="G137" s="101">
        <v>9.98</v>
      </c>
      <c r="H137" s="101">
        <v>10.81</v>
      </c>
      <c r="I137" s="101">
        <v>43.48</v>
      </c>
      <c r="J137" s="101">
        <v>308.26</v>
      </c>
      <c r="K137" s="150" t="s">
        <v>72</v>
      </c>
      <c r="L137" s="106">
        <v>40.020000000000003</v>
      </c>
    </row>
    <row r="138" spans="1:12" ht="31.5">
      <c r="A138" s="25"/>
      <c r="B138" s="26"/>
      <c r="C138" s="27"/>
      <c r="D138" s="124"/>
      <c r="E138" s="121" t="s">
        <v>56</v>
      </c>
      <c r="F138" s="100">
        <v>40</v>
      </c>
      <c r="G138" s="101">
        <v>5.14</v>
      </c>
      <c r="H138" s="101">
        <v>11.15</v>
      </c>
      <c r="I138" s="101">
        <v>10.28</v>
      </c>
      <c r="J138" s="101">
        <v>148.50528</v>
      </c>
      <c r="K138" s="118" t="s">
        <v>57</v>
      </c>
      <c r="L138" s="107">
        <v>35.85</v>
      </c>
    </row>
    <row r="139" spans="1:12" ht="15.75">
      <c r="A139" s="25"/>
      <c r="B139" s="26"/>
      <c r="C139" s="27"/>
      <c r="D139" s="115" t="s">
        <v>22</v>
      </c>
      <c r="E139" s="99" t="s">
        <v>39</v>
      </c>
      <c r="F139" s="100">
        <v>200</v>
      </c>
      <c r="G139" s="101">
        <v>3.64</v>
      </c>
      <c r="H139" s="101">
        <v>2.73</v>
      </c>
      <c r="I139" s="101">
        <v>11.3</v>
      </c>
      <c r="J139" s="101">
        <v>96.569047999999995</v>
      </c>
      <c r="K139" s="99" t="str">
        <f>"11/51"</f>
        <v>11/51</v>
      </c>
      <c r="L139" s="107">
        <v>15.34</v>
      </c>
    </row>
    <row r="140" spans="1:12" ht="15.75" customHeight="1">
      <c r="A140" s="25"/>
      <c r="B140" s="26"/>
      <c r="C140" s="27"/>
      <c r="D140" s="115" t="s">
        <v>23</v>
      </c>
      <c r="E140" s="128" t="s">
        <v>95</v>
      </c>
      <c r="F140" s="100">
        <v>20</v>
      </c>
      <c r="G140" s="100">
        <v>1.32</v>
      </c>
      <c r="H140" s="122">
        <v>0.24</v>
      </c>
      <c r="I140" s="122">
        <v>8.34</v>
      </c>
      <c r="J140" s="122">
        <v>38.676000000000002</v>
      </c>
      <c r="K140" s="118"/>
      <c r="L140" s="107">
        <v>1.8</v>
      </c>
    </row>
    <row r="141" spans="1:12" ht="15.75">
      <c r="A141" s="25"/>
      <c r="B141" s="26"/>
      <c r="C141" s="27"/>
      <c r="D141" s="115" t="s">
        <v>24</v>
      </c>
      <c r="E141" s="104"/>
      <c r="F141" s="100"/>
      <c r="G141" s="100"/>
      <c r="H141" s="100"/>
      <c r="I141" s="100"/>
      <c r="J141" s="100"/>
      <c r="K141" s="118"/>
      <c r="L141" s="3"/>
    </row>
    <row r="142" spans="1:12" ht="15.75">
      <c r="A142" s="25"/>
      <c r="B142" s="26"/>
      <c r="C142" s="27"/>
      <c r="D142" s="124" t="s">
        <v>80</v>
      </c>
      <c r="E142" s="99" t="s">
        <v>96</v>
      </c>
      <c r="F142" s="100">
        <v>30</v>
      </c>
      <c r="G142" s="101">
        <v>0.12</v>
      </c>
      <c r="H142" s="101">
        <v>0</v>
      </c>
      <c r="I142" s="101">
        <v>8.3699999999999992</v>
      </c>
      <c r="J142" s="101">
        <v>33.6</v>
      </c>
      <c r="K142" s="99" t="str">
        <f>"12/7"</f>
        <v>12/7</v>
      </c>
      <c r="L142" s="107">
        <v>15.63</v>
      </c>
    </row>
    <row r="143" spans="1:12" ht="15.7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>
      <c r="A144" s="35"/>
      <c r="B144" s="36"/>
      <c r="C144" s="37"/>
      <c r="D144" s="38" t="s">
        <v>33</v>
      </c>
      <c r="E144" s="39"/>
      <c r="F144" s="40">
        <f>F137+F138+F139+F140+F142</f>
        <v>510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108.64</v>
      </c>
    </row>
    <row r="145" spans="1:12" ht="18.75">
      <c r="A145" s="43">
        <f>A137</f>
        <v>2</v>
      </c>
      <c r="B145" s="44">
        <f>B137</f>
        <v>3</v>
      </c>
      <c r="C145" s="45" t="s">
        <v>25</v>
      </c>
      <c r="D145" s="115" t="s">
        <v>26</v>
      </c>
      <c r="E145" s="99" t="s">
        <v>90</v>
      </c>
      <c r="F145" s="100">
        <v>80</v>
      </c>
      <c r="G145" s="101">
        <v>1.04</v>
      </c>
      <c r="H145" s="101">
        <v>0.08</v>
      </c>
      <c r="I145" s="101">
        <v>5.52</v>
      </c>
      <c r="J145" s="101">
        <v>48</v>
      </c>
      <c r="K145" s="99" t="str">
        <f>"7/83"</f>
        <v>7/83</v>
      </c>
      <c r="L145" s="110">
        <v>34.799999999999997</v>
      </c>
    </row>
    <row r="146" spans="1:12" ht="18.75">
      <c r="A146" s="25"/>
      <c r="B146" s="26"/>
      <c r="C146" s="27"/>
      <c r="D146" s="115" t="s">
        <v>27</v>
      </c>
      <c r="E146" s="99" t="s">
        <v>86</v>
      </c>
      <c r="F146" s="100">
        <v>250</v>
      </c>
      <c r="G146" s="102">
        <v>4.3099999999999996</v>
      </c>
      <c r="H146" s="102">
        <v>6.9</v>
      </c>
      <c r="I146" s="102">
        <v>27.6</v>
      </c>
      <c r="J146" s="102">
        <v>176.44301058333335</v>
      </c>
      <c r="K146" s="99" t="str">
        <f>"6/2"</f>
        <v>6/2</v>
      </c>
      <c r="L146" s="110">
        <v>42</v>
      </c>
    </row>
    <row r="147" spans="1:12" ht="18.75">
      <c r="A147" s="25"/>
      <c r="B147" s="26"/>
      <c r="C147" s="27"/>
      <c r="D147" s="115" t="s">
        <v>28</v>
      </c>
      <c r="E147" s="99" t="s">
        <v>109</v>
      </c>
      <c r="F147" s="131">
        <v>200</v>
      </c>
      <c r="G147" s="138">
        <v>13.71</v>
      </c>
      <c r="H147" s="138">
        <v>16.36</v>
      </c>
      <c r="I147" s="138">
        <v>52.44</v>
      </c>
      <c r="J147" s="138">
        <v>433.77</v>
      </c>
      <c r="K147" s="99" t="str">
        <f>"8/27"</f>
        <v>8/27</v>
      </c>
      <c r="L147" s="110">
        <v>74.569999999999993</v>
      </c>
    </row>
    <row r="148" spans="1:12" ht="15.75">
      <c r="A148" s="25"/>
      <c r="B148" s="26"/>
      <c r="C148" s="27"/>
      <c r="D148" s="115" t="s">
        <v>29</v>
      </c>
      <c r="E148" s="151"/>
      <c r="F148" s="100"/>
      <c r="G148" s="100"/>
      <c r="H148" s="100"/>
      <c r="I148" s="100"/>
      <c r="J148" s="100"/>
      <c r="K148" s="118"/>
      <c r="L148" s="108"/>
    </row>
    <row r="149" spans="1:12" ht="18.75">
      <c r="A149" s="25"/>
      <c r="B149" s="26"/>
      <c r="C149" s="27"/>
      <c r="D149" s="115" t="s">
        <v>30</v>
      </c>
      <c r="E149" s="126" t="s">
        <v>64</v>
      </c>
      <c r="F149" s="100">
        <v>200</v>
      </c>
      <c r="G149" s="102">
        <v>0.24</v>
      </c>
      <c r="H149" s="102">
        <v>0.05</v>
      </c>
      <c r="I149" s="102">
        <v>0.3</v>
      </c>
      <c r="J149" s="102">
        <v>55.606942799999999</v>
      </c>
      <c r="K149" s="125" t="str">
        <f>"11/53"</f>
        <v>11/53</v>
      </c>
      <c r="L149" s="110">
        <v>4.38</v>
      </c>
    </row>
    <row r="150" spans="1:12" ht="18.75">
      <c r="A150" s="25"/>
      <c r="B150" s="26"/>
      <c r="C150" s="27"/>
      <c r="D150" s="115" t="s">
        <v>31</v>
      </c>
      <c r="E150" s="121" t="s">
        <v>47</v>
      </c>
      <c r="F150" s="100">
        <v>40</v>
      </c>
      <c r="G150" s="122">
        <v>2.64</v>
      </c>
      <c r="H150" s="122">
        <v>0.48</v>
      </c>
      <c r="I150" s="122">
        <v>16.68</v>
      </c>
      <c r="J150" s="122">
        <v>77.352000000000004</v>
      </c>
      <c r="K150" s="118"/>
      <c r="L150" s="110">
        <v>3.6</v>
      </c>
    </row>
    <row r="151" spans="1:12" ht="18.75">
      <c r="A151" s="25"/>
      <c r="B151" s="26"/>
      <c r="C151" s="27"/>
      <c r="D151" s="30" t="s">
        <v>32</v>
      </c>
      <c r="E151" s="33" t="s">
        <v>95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10">
        <v>3.6</v>
      </c>
    </row>
    <row r="152" spans="1:12" ht="15.7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868.52395338333326</v>
      </c>
      <c r="K154" s="54"/>
      <c r="L154" s="5">
        <f>SUM(L145:L153)</f>
        <v>162.94999999999999</v>
      </c>
    </row>
    <row r="155" spans="1:12" ht="16.5" thickBot="1">
      <c r="A155" s="55">
        <f>A137</f>
        <v>2</v>
      </c>
      <c r="B155" s="56">
        <f>B137</f>
        <v>3</v>
      </c>
      <c r="C155" s="159" t="s">
        <v>4</v>
      </c>
      <c r="D155" s="160"/>
      <c r="E155" s="57"/>
      <c r="F155" s="58">
        <f>F144+F154</f>
        <v>1320</v>
      </c>
      <c r="G155" s="90">
        <f>G144+G154</f>
        <v>44.78</v>
      </c>
      <c r="H155" s="90">
        <f>H144+H154</f>
        <v>49.28</v>
      </c>
      <c r="I155" s="90">
        <f>I144+I154</f>
        <v>200.99</v>
      </c>
      <c r="J155" s="90">
        <f>J144+J154</f>
        <v>1494.1342813833332</v>
      </c>
      <c r="K155" s="79"/>
      <c r="L155" s="84"/>
    </row>
    <row r="156" spans="1:12" ht="15.75">
      <c r="A156" s="21">
        <v>2</v>
      </c>
      <c r="B156" s="22">
        <v>4</v>
      </c>
      <c r="C156" s="23" t="s">
        <v>20</v>
      </c>
      <c r="D156" s="127" t="s">
        <v>21</v>
      </c>
      <c r="E156" s="149" t="s">
        <v>61</v>
      </c>
      <c r="F156" s="97">
        <v>100</v>
      </c>
      <c r="G156" s="101">
        <v>13.29</v>
      </c>
      <c r="H156" s="101">
        <v>15.4</v>
      </c>
      <c r="I156" s="101">
        <v>11.99</v>
      </c>
      <c r="J156" s="101">
        <v>223.93410399999999</v>
      </c>
      <c r="K156" s="150" t="s">
        <v>62</v>
      </c>
      <c r="L156" s="108">
        <v>61.76</v>
      </c>
    </row>
    <row r="157" spans="1:12" ht="15.75">
      <c r="A157" s="25"/>
      <c r="B157" s="26"/>
      <c r="C157" s="27"/>
      <c r="D157" s="124" t="s">
        <v>80</v>
      </c>
      <c r="E157" s="96" t="s">
        <v>92</v>
      </c>
      <c r="F157" s="100">
        <v>30</v>
      </c>
      <c r="G157" s="101">
        <v>2.16</v>
      </c>
      <c r="H157" s="101">
        <v>2.5499999999999998</v>
      </c>
      <c r="I157" s="101">
        <v>10.65</v>
      </c>
      <c r="J157" s="101">
        <v>95.219999999999985</v>
      </c>
      <c r="K157" s="118"/>
      <c r="L157" s="108">
        <v>11.86</v>
      </c>
    </row>
    <row r="158" spans="1:12" ht="15.75">
      <c r="A158" s="25"/>
      <c r="B158" s="26"/>
      <c r="C158" s="27"/>
      <c r="D158" s="115" t="s">
        <v>22</v>
      </c>
      <c r="E158" s="96" t="s">
        <v>60</v>
      </c>
      <c r="F158" s="100">
        <v>200</v>
      </c>
      <c r="G158" s="100">
        <v>0.18</v>
      </c>
      <c r="H158" s="100">
        <v>0.04</v>
      </c>
      <c r="I158" s="100">
        <v>13.75</v>
      </c>
      <c r="J158" s="100">
        <v>53.14</v>
      </c>
      <c r="K158" s="145" t="str">
        <f>"11/17"</f>
        <v>11/17</v>
      </c>
      <c r="L158" s="108">
        <v>4.38</v>
      </c>
    </row>
    <row r="159" spans="1:12" ht="15.75">
      <c r="A159" s="25"/>
      <c r="B159" s="26"/>
      <c r="C159" s="27"/>
      <c r="D159" s="115" t="s">
        <v>23</v>
      </c>
      <c r="E159" s="121" t="s">
        <v>63</v>
      </c>
      <c r="F159" s="100">
        <v>20</v>
      </c>
      <c r="G159" s="100">
        <v>1.54</v>
      </c>
      <c r="H159" s="100">
        <v>0.6</v>
      </c>
      <c r="I159" s="100">
        <v>10.66</v>
      </c>
      <c r="J159" s="100">
        <v>53.9</v>
      </c>
      <c r="K159" s="118"/>
      <c r="L159" s="108">
        <v>2.25</v>
      </c>
    </row>
    <row r="160" spans="1:12" ht="15.75">
      <c r="A160" s="25"/>
      <c r="B160" s="26"/>
      <c r="C160" s="27"/>
      <c r="D160" s="115" t="s">
        <v>24</v>
      </c>
      <c r="E160" s="128" t="s">
        <v>52</v>
      </c>
      <c r="F160" s="100">
        <v>130</v>
      </c>
      <c r="G160" s="100">
        <v>0.52</v>
      </c>
      <c r="H160" s="100">
        <v>0.52</v>
      </c>
      <c r="I160" s="100">
        <v>15.08</v>
      </c>
      <c r="J160" s="100">
        <v>63.28</v>
      </c>
      <c r="K160" s="118"/>
      <c r="L160" s="107">
        <v>25.69</v>
      </c>
    </row>
    <row r="161" spans="1:12" ht="15.75">
      <c r="A161" s="25"/>
      <c r="B161" s="26"/>
      <c r="C161" s="27"/>
      <c r="D161" s="115" t="s">
        <v>23</v>
      </c>
      <c r="E161" s="121" t="s">
        <v>95</v>
      </c>
      <c r="F161" s="100">
        <v>30</v>
      </c>
      <c r="G161" s="122">
        <v>1.98</v>
      </c>
      <c r="H161" s="122">
        <v>0.36</v>
      </c>
      <c r="I161" s="122">
        <v>12.51</v>
      </c>
      <c r="J161" s="122">
        <v>58.014000000000003</v>
      </c>
      <c r="K161" s="118"/>
      <c r="L161" s="107">
        <v>2.7</v>
      </c>
    </row>
    <row r="162" spans="1:12" ht="15.75">
      <c r="A162" s="25"/>
      <c r="B162" s="26"/>
      <c r="C162" s="27"/>
      <c r="D162" s="124"/>
      <c r="E162" s="104"/>
      <c r="F162" s="100"/>
      <c r="G162" s="100"/>
      <c r="H162" s="100"/>
      <c r="I162" s="100"/>
      <c r="J162" s="100"/>
      <c r="K162" s="118"/>
      <c r="L162" s="3"/>
    </row>
    <row r="163" spans="1:12" ht="15.75">
      <c r="A163" s="35"/>
      <c r="B163" s="36"/>
      <c r="C163" s="37"/>
      <c r="D163" s="38" t="s">
        <v>33</v>
      </c>
      <c r="E163" s="39"/>
      <c r="F163" s="40">
        <v>510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108.64</v>
      </c>
    </row>
    <row r="164" spans="1:12" ht="18.75">
      <c r="A164" s="43">
        <f>A156</f>
        <v>2</v>
      </c>
      <c r="B164" s="44">
        <f>B156</f>
        <v>4</v>
      </c>
      <c r="C164" s="45" t="s">
        <v>25</v>
      </c>
      <c r="D164" s="115" t="s">
        <v>26</v>
      </c>
      <c r="E164" s="99" t="s">
        <v>85</v>
      </c>
      <c r="F164" s="100">
        <v>80</v>
      </c>
      <c r="G164" s="138">
        <v>0.7</v>
      </c>
      <c r="H164" s="101">
        <v>0.9</v>
      </c>
      <c r="I164" s="101">
        <v>2.8</v>
      </c>
      <c r="J164" s="101">
        <v>61.6</v>
      </c>
      <c r="K164" s="99" t="str">
        <f>"7/59"</f>
        <v>7/59</v>
      </c>
      <c r="L164" s="109">
        <v>19.239999999999998</v>
      </c>
    </row>
    <row r="165" spans="1:12" ht="18.75">
      <c r="A165" s="25"/>
      <c r="B165" s="26"/>
      <c r="C165" s="27"/>
      <c r="D165" s="115" t="s">
        <v>27</v>
      </c>
      <c r="E165" s="96" t="s">
        <v>74</v>
      </c>
      <c r="F165" s="129" t="str">
        <f>"250"</f>
        <v>250</v>
      </c>
      <c r="G165" s="102">
        <v>9</v>
      </c>
      <c r="H165" s="102">
        <v>10.64</v>
      </c>
      <c r="I165" s="102">
        <v>58</v>
      </c>
      <c r="J165" s="102">
        <v>191.44216378333334</v>
      </c>
      <c r="K165" s="145" t="str">
        <f>"6/63"</f>
        <v>6/63</v>
      </c>
      <c r="L165" s="110">
        <v>42</v>
      </c>
    </row>
    <row r="166" spans="1:12" ht="15.75">
      <c r="A166" s="25"/>
      <c r="B166" s="26"/>
      <c r="C166" s="27"/>
      <c r="D166" s="115" t="s">
        <v>28</v>
      </c>
      <c r="E166" s="125" t="s">
        <v>110</v>
      </c>
      <c r="F166" s="100">
        <v>200</v>
      </c>
      <c r="G166" s="152">
        <v>11.64</v>
      </c>
      <c r="H166" s="102">
        <v>15.6</v>
      </c>
      <c r="I166" s="102">
        <v>14.8</v>
      </c>
      <c r="J166" s="102">
        <v>372.8</v>
      </c>
      <c r="K166" s="153" t="s">
        <v>88</v>
      </c>
      <c r="L166" s="114">
        <v>84.49</v>
      </c>
    </row>
    <row r="167" spans="1:12" ht="18.75">
      <c r="A167" s="25"/>
      <c r="B167" s="26"/>
      <c r="C167" s="27"/>
      <c r="D167" s="115" t="s">
        <v>30</v>
      </c>
      <c r="E167" s="99" t="s">
        <v>101</v>
      </c>
      <c r="F167" s="100">
        <v>200</v>
      </c>
      <c r="G167" s="102">
        <v>0.14000000000000001</v>
      </c>
      <c r="H167" s="102">
        <v>0.1</v>
      </c>
      <c r="I167" s="102">
        <v>21.64</v>
      </c>
      <c r="J167" s="102">
        <v>83.962620000000015</v>
      </c>
      <c r="K167" s="99" t="str">
        <f>"11/52"</f>
        <v>11/52</v>
      </c>
      <c r="L167" s="110">
        <v>13.62</v>
      </c>
    </row>
    <row r="168" spans="1:12" ht="18.75">
      <c r="A168" s="25"/>
      <c r="B168" s="26"/>
      <c r="C168" s="27"/>
      <c r="D168" s="115" t="s">
        <v>31</v>
      </c>
      <c r="E168" s="151" t="s">
        <v>47</v>
      </c>
      <c r="F168" s="100">
        <v>40</v>
      </c>
      <c r="G168" s="122">
        <v>2.64</v>
      </c>
      <c r="H168" s="122">
        <v>0.48</v>
      </c>
      <c r="I168" s="122">
        <v>16.68</v>
      </c>
      <c r="J168" s="122">
        <v>77.352000000000004</v>
      </c>
      <c r="K168" s="118"/>
      <c r="L168" s="110">
        <v>1.8</v>
      </c>
    </row>
    <row r="169" spans="1:12" ht="18.75">
      <c r="A169" s="25"/>
      <c r="B169" s="26"/>
      <c r="C169" s="27"/>
      <c r="D169" s="115" t="s">
        <v>32</v>
      </c>
      <c r="E169" s="154" t="s">
        <v>95</v>
      </c>
      <c r="F169" s="100">
        <v>40</v>
      </c>
      <c r="G169" s="122">
        <v>2.64</v>
      </c>
      <c r="H169" s="122">
        <v>0.48</v>
      </c>
      <c r="I169" s="122">
        <v>16.68</v>
      </c>
      <c r="J169" s="122">
        <v>77.352000000000004</v>
      </c>
      <c r="K169" s="118"/>
      <c r="L169" s="110">
        <v>1.8</v>
      </c>
    </row>
    <row r="170" spans="1:12" ht="15.75">
      <c r="A170" s="25"/>
      <c r="B170" s="26"/>
      <c r="C170" s="27"/>
      <c r="D170" s="28" t="s">
        <v>80</v>
      </c>
      <c r="E170" s="31"/>
      <c r="F170" s="29"/>
      <c r="G170" s="29"/>
      <c r="H170" s="29"/>
      <c r="I170" s="29"/>
      <c r="J170" s="29"/>
      <c r="K170" s="32"/>
      <c r="L170" s="108"/>
    </row>
    <row r="171" spans="1:12" ht="15.7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162.95000000000002</v>
      </c>
    </row>
    <row r="173" spans="1:12" ht="16.5" thickBot="1">
      <c r="A173" s="55">
        <f>A156</f>
        <v>2</v>
      </c>
      <c r="B173" s="56">
        <f>B156</f>
        <v>4</v>
      </c>
      <c r="C173" s="161" t="s">
        <v>4</v>
      </c>
      <c r="D173" s="162"/>
      <c r="E173" s="71"/>
      <c r="F173" s="72">
        <f>F163+F172</f>
        <v>1320</v>
      </c>
      <c r="G173" s="94">
        <f>G163+G172</f>
        <v>46.43</v>
      </c>
      <c r="H173" s="94">
        <f>H163+H172</f>
        <v>47.67</v>
      </c>
      <c r="I173" s="94">
        <f>I163+I172</f>
        <v>205.24</v>
      </c>
      <c r="J173" s="94">
        <f>J163+J172</f>
        <v>1411.9968877833332</v>
      </c>
      <c r="K173" s="82"/>
      <c r="L173" s="85"/>
    </row>
    <row r="174" spans="1:12" ht="30">
      <c r="A174" s="21">
        <v>2</v>
      </c>
      <c r="B174" s="22">
        <v>5</v>
      </c>
      <c r="C174" s="23" t="s">
        <v>20</v>
      </c>
      <c r="D174" s="127" t="s">
        <v>21</v>
      </c>
      <c r="E174" s="140" t="s">
        <v>111</v>
      </c>
      <c r="F174" s="97">
        <v>230</v>
      </c>
      <c r="G174" s="98">
        <v>5.98</v>
      </c>
      <c r="H174" s="98">
        <v>6.2</v>
      </c>
      <c r="I174" s="98">
        <v>31.04</v>
      </c>
      <c r="J174" s="98">
        <v>233.12916630800001</v>
      </c>
      <c r="K174" s="99" t="str">
        <f>"2/61-1"</f>
        <v>2/61-1</v>
      </c>
      <c r="L174" s="106">
        <v>39.520000000000003</v>
      </c>
    </row>
    <row r="175" spans="1:12" ht="31.5">
      <c r="A175" s="25"/>
      <c r="B175" s="26"/>
      <c r="C175" s="27"/>
      <c r="D175" s="124"/>
      <c r="E175" s="121" t="s">
        <v>56</v>
      </c>
      <c r="F175" s="100">
        <v>40</v>
      </c>
      <c r="G175" s="101">
        <v>5.14</v>
      </c>
      <c r="H175" s="101">
        <v>11.15</v>
      </c>
      <c r="I175" s="101">
        <v>10.28</v>
      </c>
      <c r="J175" s="101">
        <v>148.50528</v>
      </c>
      <c r="K175" s="118" t="s">
        <v>57</v>
      </c>
      <c r="L175" s="107">
        <v>29.42</v>
      </c>
    </row>
    <row r="176" spans="1:12" ht="15.75">
      <c r="A176" s="25"/>
      <c r="B176" s="26"/>
      <c r="C176" s="27"/>
      <c r="D176" s="115" t="s">
        <v>22</v>
      </c>
      <c r="E176" s="99" t="s">
        <v>65</v>
      </c>
      <c r="F176" s="100">
        <v>200</v>
      </c>
      <c r="G176" s="155">
        <v>1.39</v>
      </c>
      <c r="H176" s="155">
        <v>1.1000000000000001</v>
      </c>
      <c r="I176" s="155">
        <v>16.649999999999999</v>
      </c>
      <c r="J176" s="155">
        <v>78.951669735999999</v>
      </c>
      <c r="K176" s="99" t="str">
        <f>"11/59"</f>
        <v>11/59</v>
      </c>
      <c r="L176" s="107">
        <v>24.16</v>
      </c>
    </row>
    <row r="177" spans="1:12" ht="15.75">
      <c r="A177" s="25"/>
      <c r="B177" s="26"/>
      <c r="C177" s="27"/>
      <c r="D177" s="115" t="s">
        <v>23</v>
      </c>
      <c r="E177" s="128" t="s">
        <v>95</v>
      </c>
      <c r="F177" s="100">
        <v>20</v>
      </c>
      <c r="G177" s="100">
        <v>1.32</v>
      </c>
      <c r="H177" s="122">
        <v>0.24</v>
      </c>
      <c r="I177" s="122">
        <v>8.34</v>
      </c>
      <c r="J177" s="122">
        <v>38.676000000000002</v>
      </c>
      <c r="K177" s="118"/>
      <c r="L177" s="107">
        <v>1.8</v>
      </c>
    </row>
    <row r="178" spans="1:12" ht="15.75">
      <c r="A178" s="25"/>
      <c r="B178" s="26"/>
      <c r="C178" s="27"/>
      <c r="D178" s="115" t="s">
        <v>24</v>
      </c>
      <c r="E178" s="104"/>
      <c r="F178" s="100"/>
      <c r="G178" s="100"/>
      <c r="H178" s="100"/>
      <c r="I178" s="100"/>
      <c r="J178" s="100"/>
      <c r="K178" s="118"/>
      <c r="L178" s="3"/>
    </row>
    <row r="179" spans="1:12" ht="15.75">
      <c r="A179" s="25"/>
      <c r="B179" s="26"/>
      <c r="C179" s="27"/>
      <c r="D179" s="124" t="s">
        <v>80</v>
      </c>
      <c r="E179" s="96" t="s">
        <v>40</v>
      </c>
      <c r="F179" s="100">
        <v>30</v>
      </c>
      <c r="G179" s="129">
        <v>0.14000000000000001</v>
      </c>
      <c r="H179" s="100">
        <v>0.09</v>
      </c>
      <c r="I179" s="129">
        <v>9.1999999999999993</v>
      </c>
      <c r="J179" s="129">
        <v>36.144007500000008</v>
      </c>
      <c r="K179" s="145" t="str">
        <f>"11/51"</f>
        <v>11/51</v>
      </c>
      <c r="L179" s="107">
        <v>13.74</v>
      </c>
    </row>
    <row r="180" spans="1:12" ht="15.7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>
      <c r="A181" s="35"/>
      <c r="B181" s="36"/>
      <c r="C181" s="37"/>
      <c r="D181" s="38" t="s">
        <v>33</v>
      </c>
      <c r="E181" s="39"/>
      <c r="F181" s="40">
        <f>SUM(F174:F180)</f>
        <v>520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108.63999999999999</v>
      </c>
    </row>
    <row r="182" spans="1:12" ht="47.25">
      <c r="A182" s="43">
        <f>A174</f>
        <v>2</v>
      </c>
      <c r="B182" s="44">
        <f>B174</f>
        <v>5</v>
      </c>
      <c r="C182" s="45" t="s">
        <v>25</v>
      </c>
      <c r="D182" s="115" t="s">
        <v>26</v>
      </c>
      <c r="E182" s="143" t="s">
        <v>93</v>
      </c>
      <c r="F182" s="100">
        <v>80</v>
      </c>
      <c r="G182" s="98">
        <v>0.95</v>
      </c>
      <c r="H182" s="98">
        <v>4.8</v>
      </c>
      <c r="I182" s="98">
        <v>3.44</v>
      </c>
      <c r="J182" s="98">
        <v>63.2</v>
      </c>
      <c r="K182" s="147" t="str">
        <f>"7/48"</f>
        <v>7/48</v>
      </c>
      <c r="L182" s="109">
        <v>13.36</v>
      </c>
    </row>
    <row r="183" spans="1:12" ht="18.75">
      <c r="A183" s="25"/>
      <c r="B183" s="26"/>
      <c r="C183" s="27"/>
      <c r="D183" s="115" t="s">
        <v>27</v>
      </c>
      <c r="E183" s="96" t="s">
        <v>66</v>
      </c>
      <c r="F183" s="129" t="str">
        <f>"250"</f>
        <v>250</v>
      </c>
      <c r="G183" s="102">
        <v>10.44</v>
      </c>
      <c r="H183" s="102">
        <v>7.77</v>
      </c>
      <c r="I183" s="102">
        <v>45.16</v>
      </c>
      <c r="J183" s="102">
        <v>208</v>
      </c>
      <c r="K183" s="118" t="s">
        <v>68</v>
      </c>
      <c r="L183" s="110">
        <v>42</v>
      </c>
    </row>
    <row r="184" spans="1:12" ht="18.75">
      <c r="A184" s="25"/>
      <c r="B184" s="26"/>
      <c r="C184" s="27"/>
      <c r="D184" s="115" t="s">
        <v>28</v>
      </c>
      <c r="E184" s="99" t="s">
        <v>112</v>
      </c>
      <c r="F184" s="131">
        <v>90</v>
      </c>
      <c r="G184" s="141">
        <v>11.67</v>
      </c>
      <c r="H184" s="141">
        <v>16.98</v>
      </c>
      <c r="I184" s="101">
        <v>11.12</v>
      </c>
      <c r="J184" s="101">
        <v>262</v>
      </c>
      <c r="K184" s="99" t="str">
        <f>"8/26"</f>
        <v>8/26</v>
      </c>
      <c r="L184" s="113">
        <v>82.21</v>
      </c>
    </row>
    <row r="185" spans="1:12" ht="18.75">
      <c r="A185" s="25"/>
      <c r="B185" s="26"/>
      <c r="C185" s="27"/>
      <c r="D185" s="115" t="s">
        <v>29</v>
      </c>
      <c r="E185" s="99" t="s">
        <v>89</v>
      </c>
      <c r="F185" s="100">
        <v>150</v>
      </c>
      <c r="G185" s="102">
        <v>5.65</v>
      </c>
      <c r="H185" s="102">
        <v>4.07</v>
      </c>
      <c r="I185" s="102">
        <v>35.42</v>
      </c>
      <c r="J185" s="102">
        <v>200.43623250000005</v>
      </c>
      <c r="K185" s="99" t="str">
        <f>"5/54"</f>
        <v>5/54</v>
      </c>
      <c r="L185" s="110">
        <v>14.08</v>
      </c>
    </row>
    <row r="186" spans="1:12" ht="18.75">
      <c r="A186" s="25"/>
      <c r="B186" s="26"/>
      <c r="C186" s="27"/>
      <c r="D186" s="115" t="s">
        <v>30</v>
      </c>
      <c r="E186" s="121" t="s">
        <v>77</v>
      </c>
      <c r="F186" s="100">
        <v>200</v>
      </c>
      <c r="G186" s="100">
        <v>0</v>
      </c>
      <c r="H186" s="100">
        <v>0</v>
      </c>
      <c r="I186" s="146">
        <v>18.63</v>
      </c>
      <c r="J186" s="146">
        <v>71.527209999999997</v>
      </c>
      <c r="K186" s="118" t="s">
        <v>94</v>
      </c>
      <c r="L186" s="110">
        <v>7.7</v>
      </c>
    </row>
    <row r="187" spans="1:12" ht="18.75">
      <c r="A187" s="25"/>
      <c r="B187" s="26"/>
      <c r="C187" s="27"/>
      <c r="D187" s="115" t="s">
        <v>31</v>
      </c>
      <c r="E187" s="121" t="s">
        <v>47</v>
      </c>
      <c r="F187" s="100">
        <v>20</v>
      </c>
      <c r="G187" s="123">
        <v>1.32</v>
      </c>
      <c r="H187" s="123">
        <v>0.24</v>
      </c>
      <c r="I187" s="123">
        <v>8.34</v>
      </c>
      <c r="J187" s="123">
        <v>38.676000000000002</v>
      </c>
      <c r="K187" s="118"/>
      <c r="L187" s="110">
        <v>1.8</v>
      </c>
    </row>
    <row r="188" spans="1:12" ht="18.75">
      <c r="A188" s="25"/>
      <c r="B188" s="26"/>
      <c r="C188" s="27"/>
      <c r="D188" s="115" t="s">
        <v>32</v>
      </c>
      <c r="E188" s="128" t="s">
        <v>95</v>
      </c>
      <c r="F188" s="100">
        <v>40</v>
      </c>
      <c r="G188" s="122">
        <v>2.64</v>
      </c>
      <c r="H188" s="122">
        <v>0.48</v>
      </c>
      <c r="I188" s="122">
        <v>16.68</v>
      </c>
      <c r="J188" s="122">
        <v>77.352000000000004</v>
      </c>
      <c r="K188" s="118"/>
      <c r="L188" s="110">
        <v>1.8</v>
      </c>
    </row>
    <row r="189" spans="1:12" ht="15.75">
      <c r="A189" s="25"/>
      <c r="B189" s="26"/>
      <c r="C189" s="27"/>
      <c r="D189" s="124"/>
      <c r="E189" s="104"/>
      <c r="F189" s="100"/>
      <c r="G189" s="100"/>
      <c r="H189" s="100"/>
      <c r="I189" s="100"/>
      <c r="J189" s="100"/>
      <c r="K189" s="118"/>
      <c r="L189" s="3"/>
    </row>
    <row r="190" spans="1:12" ht="15.7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3"/>
    </row>
    <row r="191" spans="1:12" ht="16.5" thickBot="1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162.95000000000002</v>
      </c>
    </row>
    <row r="192" spans="1:12" ht="16.5" thickBot="1">
      <c r="A192" s="55">
        <f>A174</f>
        <v>2</v>
      </c>
      <c r="B192" s="56">
        <f>B174</f>
        <v>5</v>
      </c>
      <c r="C192" s="159" t="s">
        <v>4</v>
      </c>
      <c r="D192" s="160"/>
      <c r="E192" s="57"/>
      <c r="F192" s="58">
        <v>1330</v>
      </c>
      <c r="G192" s="90">
        <f>G181+G191</f>
        <v>46.64</v>
      </c>
      <c r="H192" s="90">
        <f>H191+H181</f>
        <v>53.120000000000005</v>
      </c>
      <c r="I192" s="90">
        <f>I191+I181</f>
        <v>214.3</v>
      </c>
      <c r="J192" s="90">
        <f>J191+J181</f>
        <v>1456.5975660440001</v>
      </c>
      <c r="K192" s="79"/>
      <c r="L192" s="84"/>
    </row>
    <row r="193" spans="1:12" ht="17.25" customHeight="1" thickBot="1">
      <c r="A193" s="75"/>
      <c r="B193" s="76"/>
      <c r="C193" s="163" t="s">
        <v>5</v>
      </c>
      <c r="D193" s="163"/>
      <c r="E193" s="163"/>
      <c r="F193" s="77">
        <f>(F24+F43+F62+F80+F98+F117+F136+F155+F173+F192)/(IF(F24=0,0,1)+IF(F43=0,0,1)+IF(F62=0,0,1)+IF(F80=0,0,1)+IF(F98=0,0,1)+IF(F117=0,0,1)+IF(F136=0,0,1)+IF(F155=0,0,1)+IF(F173=0,0,1)+IF(F192=0,0,1))</f>
        <v>1363</v>
      </c>
      <c r="G193" s="78">
        <f>(G24+G43+G62+G80+G98+G117+G136+G155+G173+G192)/(IF(G24=0,0,1)+IF(G43=0,0,1)+IF(G62=0,0,1)+IF(G80=0,0,1)+IF(G98=0,0,1)+IF(G117=0,0,1)+IF(G136=0,0,1)+IF(G155=0,0,1)+IF(G173=0,0,1)+IF(G192=0,0,1))</f>
        <v>45.611496240601497</v>
      </c>
      <c r="H193" s="78">
        <f>(H24+H43+H62+H80+H98+H117+H136+H155+H173+H192)/(IF(H24=0,0,1)+IF(H43=0,0,1)+IF(H62=0,0,1)+IF(H80=0,0,1)+IF(H98=0,0,1)+IF(H117=0,0,1)+IF(H136=0,0,1)+IF(H155=0,0,1)+IF(H173=0,0,1)+IF(H192=0,0,1))</f>
        <v>51.621090225563918</v>
      </c>
      <c r="I193" s="77">
        <f>(I24+I43+I62+I80+I98+I117+I136+I155+I173+I192)/(IF(I24=0,0,1)+IF(I43=0,0,1)+IF(I62=0,0,1)+IF(I80=0,0,1)+IF(I98=0,0,1)+IF(I117=0,0,1)+IF(I136=0,0,1)+IF(I155=0,0,1)+IF(I173=0,0,1)+IF(I192=0,0,1))</f>
        <v>207.33113533834589</v>
      </c>
      <c r="J193" s="77">
        <f>(J24+J43+J62+J80+J98+J117+J136+J155+J173+J192)/(IF(J24=0,0,1)+IF(J43=0,0,1)+IF(J62=0,0,1)+IF(J80=0,0,1)+IF(J98=0,0,1)+IF(J117=0,0,1)+IF(J136=0,0,1)+IF(J155=0,0,1)+IF(J173=0,0,1)+IF(J192=0,0,1))</f>
        <v>1468.1553818808238</v>
      </c>
      <c r="K193" s="83"/>
      <c r="L193" s="86"/>
    </row>
    <row r="194" spans="1:12" ht="15.7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</cp:lastModifiedBy>
  <cp:lastPrinted>2024-02-05T05:46:53Z</cp:lastPrinted>
  <dcterms:created xsi:type="dcterms:W3CDTF">2022-05-16T14:23:56Z</dcterms:created>
  <dcterms:modified xsi:type="dcterms:W3CDTF">2026-02-11T03:53:34Z</dcterms:modified>
</cp:coreProperties>
</file>